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2120" windowHeight="7935" activeTab="6"/>
  </bookViews>
  <sheets>
    <sheet name="Cover" sheetId="1" r:id="rId1"/>
    <sheet name="PL" sheetId="2" r:id="rId2"/>
    <sheet name="BS" sheetId="3" r:id="rId3"/>
    <sheet name="Equity" sheetId="4" r:id="rId4"/>
    <sheet name="Cash Flow" sheetId="5" r:id="rId5"/>
    <sheet name="Notes-A" sheetId="6" r:id="rId6"/>
    <sheet name="Notes-B" sheetId="7" r:id="rId7"/>
  </sheets>
  <definedNames>
    <definedName name="_xlnm.Print_Area" localSheetId="2">'BS'!$A$1:$G$59</definedName>
    <definedName name="_xlnm.Print_Area" localSheetId="3">'Equity'!$A$1:$G$59</definedName>
    <definedName name="_xlnm.Print_Area" localSheetId="5">'Notes-A'!$A$1:$E$161</definedName>
    <definedName name="_xlnm.Print_Area" localSheetId="6">'Notes-B'!$A$1:$F$192</definedName>
  </definedNames>
  <calcPr fullCalcOnLoad="1"/>
</workbook>
</file>

<file path=xl/sharedStrings.xml><?xml version="1.0" encoding="utf-8"?>
<sst xmlns="http://schemas.openxmlformats.org/spreadsheetml/2006/main" count="314" uniqueCount="227">
  <si>
    <t>METRONIC GLOBAL BERHAD (632068-V)</t>
  </si>
  <si>
    <t>(Incorporated in Malaysia)</t>
  </si>
  <si>
    <t>CONDENSED CONSOLIDATED INCOME STATEMENT</t>
  </si>
  <si>
    <t>(The figures have not been audited)</t>
  </si>
  <si>
    <t>Revenue</t>
  </si>
  <si>
    <t>Cost of sales</t>
  </si>
  <si>
    <t>Gross profit</t>
  </si>
  <si>
    <t>Other operating income</t>
  </si>
  <si>
    <t>Profit from operations</t>
  </si>
  <si>
    <t>Interest income</t>
  </si>
  <si>
    <t>Profit before taxation</t>
  </si>
  <si>
    <t>Taxation</t>
  </si>
  <si>
    <t>Profit after taxation</t>
  </si>
  <si>
    <t>31.03.2004</t>
  </si>
  <si>
    <t>Operating expenses</t>
  </si>
  <si>
    <t>Earnings per share (sen)</t>
  </si>
  <si>
    <t>CONDENSED CONSOLIDATED BALANCE SHEET</t>
  </si>
  <si>
    <t>Property, plant and equipment</t>
  </si>
  <si>
    <t>Other investment</t>
  </si>
  <si>
    <t>CURRENT ASSETS</t>
  </si>
  <si>
    <t>Inventories</t>
  </si>
  <si>
    <t>Trade receivables</t>
  </si>
  <si>
    <t>Other receivables</t>
  </si>
  <si>
    <t>Fixed deposits</t>
  </si>
  <si>
    <t>Cash &amp; bank balances</t>
  </si>
  <si>
    <t>CURRENT LIABILITIES</t>
  </si>
  <si>
    <t xml:space="preserve">Trade payables </t>
  </si>
  <si>
    <t>Other payables</t>
  </si>
  <si>
    <t xml:space="preserve">Bank borrowings </t>
  </si>
  <si>
    <t>Provision for taxation</t>
  </si>
  <si>
    <t>NET CURRENT ASSETS</t>
  </si>
  <si>
    <t>FINANCED BY:</t>
  </si>
  <si>
    <t>Share capital</t>
  </si>
  <si>
    <t>Retained profits</t>
  </si>
  <si>
    <t>Hire purchase creditors</t>
  </si>
  <si>
    <t>Term Loan</t>
  </si>
  <si>
    <t>CONDENSED CONSOLIDATED STATEMENT OF CHANGES IN EQUITY</t>
  </si>
  <si>
    <t>Share</t>
  </si>
  <si>
    <t>Total</t>
  </si>
  <si>
    <t>RM</t>
  </si>
  <si>
    <t>As at 1 January 2004</t>
  </si>
  <si>
    <t>CONDENSED CONSOLIDATED CASH FLOW STATEMENT</t>
  </si>
  <si>
    <t>Basis of preparation</t>
  </si>
  <si>
    <t>Changes in the composition of the Group</t>
  </si>
  <si>
    <t>Seasonality or cyclicality of interim operations</t>
  </si>
  <si>
    <t>Unusual items affecting assets, liabilities, equity, net income or cash flows</t>
  </si>
  <si>
    <t>Material changes in estimates</t>
  </si>
  <si>
    <t>Dividends</t>
  </si>
  <si>
    <t>Segmental information</t>
  </si>
  <si>
    <t>Changes in contingent liabilities and contingent assets</t>
  </si>
  <si>
    <t>Debt and equity securities</t>
  </si>
  <si>
    <t>Material events subsequent to the end of the quarter</t>
  </si>
  <si>
    <t>Current year prospects</t>
  </si>
  <si>
    <t>Income tax expense</t>
  </si>
  <si>
    <t>Off Balance Sheet financial instruments</t>
  </si>
  <si>
    <t>Changes in material litigation</t>
  </si>
  <si>
    <t>Earnings per share</t>
  </si>
  <si>
    <t>Performance Review</t>
  </si>
  <si>
    <t>Profit forecast or profit guarantee</t>
  </si>
  <si>
    <t>Net profit (RM)</t>
  </si>
  <si>
    <t>N/A</t>
  </si>
  <si>
    <t>- Diluted</t>
  </si>
  <si>
    <t>- Basic</t>
  </si>
  <si>
    <t>Cash flows from operating activities</t>
  </si>
  <si>
    <t>Cash flows from investing activities</t>
  </si>
  <si>
    <t>Cash flows from financing activities</t>
  </si>
  <si>
    <t>Net change in cash and cash equivalents</t>
  </si>
  <si>
    <t>Cash and cash equivalents at beginning of the period</t>
  </si>
  <si>
    <t>Weighted average number of ordinary shares in issue</t>
  </si>
  <si>
    <t>Finance costs</t>
  </si>
  <si>
    <t>Reserve on consolidation</t>
  </si>
  <si>
    <t>Cash and bank balances</t>
  </si>
  <si>
    <t>Material changes in profit before taxation for the current quarter as compared with the preceding</t>
  </si>
  <si>
    <t>quarter</t>
  </si>
  <si>
    <t>Valuations of property, plant &amp; equipment</t>
  </si>
  <si>
    <t>Significant related party transactions</t>
  </si>
  <si>
    <t>Deferred tax assets</t>
  </si>
  <si>
    <t>3 months ended</t>
  </si>
  <si>
    <t>Note</t>
  </si>
  <si>
    <t>Basic</t>
  </si>
  <si>
    <t xml:space="preserve">Diluted </t>
  </si>
  <si>
    <t xml:space="preserve">As at </t>
  </si>
  <si>
    <t>As at</t>
  </si>
  <si>
    <t>31.12.2003</t>
  </si>
  <si>
    <t>Group</t>
  </si>
  <si>
    <t>Company</t>
  </si>
  <si>
    <t>Audited</t>
  </si>
  <si>
    <t>Cash and cash equivalents at end of the period*</t>
  </si>
  <si>
    <t>*Cash and cash equivalents at end of the period comprise the following:-</t>
  </si>
  <si>
    <t>2.</t>
  </si>
  <si>
    <t>1.</t>
  </si>
  <si>
    <t>Auditors' Report on preceding annual financial statements</t>
  </si>
  <si>
    <t>3.</t>
  </si>
  <si>
    <t>4.</t>
  </si>
  <si>
    <t>5.</t>
  </si>
  <si>
    <t>6.</t>
  </si>
  <si>
    <t>7.</t>
  </si>
  <si>
    <t>8.</t>
  </si>
  <si>
    <t>Contract work</t>
  </si>
  <si>
    <t>Maintenance services</t>
  </si>
  <si>
    <t>Sale of equipment</t>
  </si>
  <si>
    <t>9.</t>
  </si>
  <si>
    <t>Revenue by activities</t>
  </si>
  <si>
    <t>10.</t>
  </si>
  <si>
    <t>11.</t>
  </si>
  <si>
    <t>12.</t>
  </si>
  <si>
    <t>13.</t>
  </si>
  <si>
    <t>Approved and contracted for</t>
  </si>
  <si>
    <t xml:space="preserve"> -Investment in unquoted shares, outside Malaysia</t>
  </si>
  <si>
    <t>Capital commitments</t>
  </si>
  <si>
    <t>14</t>
  </si>
  <si>
    <t>15</t>
  </si>
  <si>
    <t>Reserve on Consolidation</t>
  </si>
  <si>
    <t>16.</t>
  </si>
  <si>
    <t>17.</t>
  </si>
  <si>
    <t>18.</t>
  </si>
  <si>
    <t>19.</t>
  </si>
  <si>
    <t>20.</t>
  </si>
  <si>
    <t>21.</t>
  </si>
  <si>
    <t>22.</t>
  </si>
  <si>
    <t>23.</t>
  </si>
  <si>
    <t>24.</t>
  </si>
  <si>
    <t>25.</t>
  </si>
  <si>
    <t>26.</t>
  </si>
  <si>
    <t>27.</t>
  </si>
  <si>
    <t>28.</t>
  </si>
  <si>
    <t xml:space="preserve">Marketable securities </t>
  </si>
  <si>
    <t>Sale of unquoted investments and properties</t>
  </si>
  <si>
    <t>Borrowings and debt securities</t>
  </si>
  <si>
    <t>Bankers' acceptances and trust receipts</t>
  </si>
  <si>
    <t>Short term</t>
  </si>
  <si>
    <t>Long term</t>
  </si>
  <si>
    <t>29.</t>
  </si>
  <si>
    <t xml:space="preserve">Earnings per share (sen) </t>
  </si>
  <si>
    <t>METRONIC GLOBAL BERHAD</t>
  </si>
  <si>
    <t>(Company No.:  632068-V)</t>
  </si>
  <si>
    <t>(Incorporated in Malaysia under the Companies Act, 1965)</t>
  </si>
  <si>
    <t>Capital</t>
  </si>
  <si>
    <t>INTERIM FINANCIAL STATEMENTS</t>
  </si>
  <si>
    <t>(Accumulated Loss)/</t>
  </si>
  <si>
    <t>Rental receivable from MCSB</t>
  </si>
  <si>
    <t xml:space="preserve">Rental receivable from Meditechnique </t>
  </si>
  <si>
    <t>Results by activities</t>
  </si>
  <si>
    <t>Others</t>
  </si>
  <si>
    <t>Unallocated expenses</t>
  </si>
  <si>
    <t>Premium</t>
  </si>
  <si>
    <t>31.3.2004</t>
  </si>
  <si>
    <t>`</t>
  </si>
  <si>
    <t>31.03.2003</t>
  </si>
  <si>
    <t>Acquisition of subsidiary</t>
  </si>
  <si>
    <t xml:space="preserve">Pursuant to initial public offering </t>
  </si>
  <si>
    <t xml:space="preserve">Accounting fee receivable from Metronic Corporation Sdn Bhd </t>
  </si>
  <si>
    <t>("MCSB"),  a substantial shareholder of the Company</t>
  </si>
  <si>
    <t xml:space="preserve">Accounting fee receivable from Meditechnique Sdn Bhd </t>
  </si>
  <si>
    <t>("Meditechnique"), a company in which a director has interest</t>
  </si>
  <si>
    <t>Purchases from ITG Worldwide (M) Sdn Bhd, a company in which</t>
  </si>
  <si>
    <t>a director has interest</t>
  </si>
  <si>
    <t xml:space="preserve">Provision of software maintenance sales to Metronic Impact Sdn Bhd,  </t>
  </si>
  <si>
    <t>an associated company of MCSB</t>
  </si>
  <si>
    <t xml:space="preserve">Contract fee payable to Integrated Commerce Sdn Bhd, a subsidiary </t>
  </si>
  <si>
    <t>of MCSB</t>
  </si>
  <si>
    <t>Corporate proposals</t>
  </si>
  <si>
    <t>(a) Status of corporate proposals</t>
  </si>
  <si>
    <t>(b) Status of Utilisation of Proceeds</t>
  </si>
  <si>
    <t xml:space="preserve">Proposed </t>
  </si>
  <si>
    <t>Utilisation</t>
  </si>
  <si>
    <t xml:space="preserve">Amount </t>
  </si>
  <si>
    <t>Utilised</t>
  </si>
  <si>
    <t>Purpose of Proceeds</t>
  </si>
  <si>
    <t>Repayment of bank borrowings</t>
  </si>
  <si>
    <t>Capital expenditure for office expansion</t>
  </si>
  <si>
    <t>R&amp;D expenditure</t>
  </si>
  <si>
    <t>Working capital</t>
  </si>
  <si>
    <t>Estimated listing expenses</t>
  </si>
  <si>
    <t>FOR THE QUARTER ENDED</t>
  </si>
  <si>
    <t>Deferred tax expense</t>
  </si>
  <si>
    <t xml:space="preserve">  (net of listing expenses)</t>
  </si>
  <si>
    <t xml:space="preserve">Contract  and maintenance revenue receivable from MH Projects </t>
  </si>
  <si>
    <t xml:space="preserve">The total Group's borrowings, all of which were secured and were denominated in Ringgit Malaysia as at </t>
  </si>
  <si>
    <t>Authorisation for issue</t>
  </si>
  <si>
    <t>Individual quarter ended</t>
  </si>
  <si>
    <t>Balance</t>
  </si>
  <si>
    <t>18.03.2004</t>
  </si>
  <si>
    <t>Cumulative quarter</t>
  </si>
  <si>
    <t>*The pre-acquisition results are excluded from the consolidated figures.</t>
  </si>
  <si>
    <t>30.6.2004</t>
  </si>
  <si>
    <t>Interim dividend paid</t>
  </si>
  <si>
    <t>31 DECEMBER 2004</t>
  </si>
  <si>
    <t>31.12.2004</t>
  </si>
  <si>
    <t xml:space="preserve"> - 31.12.2004</t>
  </si>
  <si>
    <t>AS AT 31 DECEMBER 2004</t>
  </si>
  <si>
    <t>As at 31 December 2004</t>
  </si>
  <si>
    <t>12 months ended</t>
  </si>
  <si>
    <t>FOR THE FOURTH QUARTER ENDED 31 DECEMBER 2004</t>
  </si>
  <si>
    <t>Issued during the twelve months period</t>
  </si>
  <si>
    <t>Net profit for the twelve months period</t>
  </si>
  <si>
    <t xml:space="preserve"> - 31.12.2004*</t>
  </si>
  <si>
    <t>Significant related party transactions of the Group for the quarter ended 31 December 2004 are as follows:</t>
  </si>
  <si>
    <t>- 31.12.2004*</t>
  </si>
  <si>
    <t>1.1.04-17.3.04</t>
  </si>
  <si>
    <t>18.3.04-23.5.04</t>
  </si>
  <si>
    <t>24.5.04-31.12.04</t>
  </si>
  <si>
    <t xml:space="preserve">Sdn Bhd ("MHP"), a common director related company </t>
  </si>
  <si>
    <t>Purchase of property from MHP</t>
  </si>
  <si>
    <t xml:space="preserve">Provision of maintenance sales to Ledtronics Sdn Bhd, a common </t>
  </si>
  <si>
    <t>director company</t>
  </si>
  <si>
    <t>Under/(over) provision in prior year</t>
  </si>
  <si>
    <t>31 December 2004 were as follows:-</t>
  </si>
  <si>
    <t>Forecast as per</t>
  </si>
  <si>
    <t>Prospectus</t>
  </si>
  <si>
    <t xml:space="preserve">Actual </t>
  </si>
  <si>
    <t>Results</t>
  </si>
  <si>
    <t>Variance</t>
  </si>
  <si>
    <t xml:space="preserve">Variance </t>
  </si>
  <si>
    <t>(%)</t>
  </si>
  <si>
    <t>Consolidated PAT</t>
  </si>
  <si>
    <t>Pre-acquisition profit</t>
  </si>
  <si>
    <t>Profit attributable to shareholders</t>
  </si>
  <si>
    <t xml:space="preserve">  income statement</t>
  </si>
  <si>
    <t>As at 22.02.05</t>
  </si>
  <si>
    <t>Forward foreign exchange contract</t>
  </si>
  <si>
    <t>- within 3 months</t>
  </si>
  <si>
    <t>Share premium</t>
  </si>
  <si>
    <t xml:space="preserve">Retained profits / (Accumulated losses) </t>
  </si>
  <si>
    <t xml:space="preserve">Negative goodwill recognised in  </t>
  </si>
  <si>
    <t>Proposed final dividend</t>
  </si>
  <si>
    <t>Proposed dividend</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</si>
</sst>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quot;RM&quot;* #,##0.00_-;\-&quot;RM&quot;* #,##0.00_-;_-&quot;RM&quot;* &quot;-&quot;??_-;_-@_-"/>
    <numFmt numFmtId="170" formatCode="&quot;RM&quot;#,##0_);\(&quot;RM&quot;#,##0\)"/>
    <numFmt numFmtId="171" formatCode="&quot;RM&quot;#,##0_);[Red]\(&quot;RM&quot;#,##0\)"/>
    <numFmt numFmtId="172" formatCode="&quot;RM&quot;#,##0.00_);\(&quot;RM&quot;#,##0.00\)"/>
    <numFmt numFmtId="173" formatCode="&quot;RM&quot;#,##0.00_);[Red]\(&quot;RM&quot;#,##0.00\)"/>
    <numFmt numFmtId="174" formatCode="_(&quot;RM&quot;* #,##0_);_(&quot;RM&quot;* \(#,##0\);_(&quot;RM&quot;* &quot;-&quot;_);_(@_)"/>
    <numFmt numFmtId="175" formatCode="_(* #,##0_);_(* \(#,##0\);_(* &quot;-&quot;_);_(@_)"/>
    <numFmt numFmtId="176" formatCode="_(&quot;RM&quot;* #,##0.00_);_(&quot;RM&quot;* \(#,##0.00\);_(&quot;RM&quot;* &quot;-&quot;??_);_(@_)"/>
    <numFmt numFmtId="177" formatCode="_(* #,##0.00_);_(* \(#,##0.00\);_(*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_(* #,##0.0_);_(* \(#,##0.0\);_(* &quot;-&quot;??_);_(@_)"/>
    <numFmt numFmtId="185" formatCode="_(* #,##0_);_(* \(#,##0\);_(* &quot;-&quot;??_);_(@_)"/>
    <numFmt numFmtId="186" formatCode="d/mmm/yy"/>
    <numFmt numFmtId="187" formatCode="_-* #,##0_-;\-* #,##0_-;_-* &quot;-&quot;??_-;_-@_-"/>
    <numFmt numFmtId="188" formatCode="0_);\(0\)"/>
    <numFmt numFmtId="189" formatCode="#,##0.0"/>
    <numFmt numFmtId="190" formatCode="&quot;Yes&quot;;&quot;Yes&quot;;&quot;No&quot;"/>
    <numFmt numFmtId="191" formatCode="&quot;True&quot;;&quot;True&quot;;&quot;False&quot;"/>
    <numFmt numFmtId="192" formatCode="&quot;On&quot;;&quot;On&quot;;&quot;Off&quot;"/>
    <numFmt numFmtId="193" formatCode="_(* #,##0.000_);_(* \(#,##0.000\);_(* &quot;-&quot;??_);_(@_)"/>
    <numFmt numFmtId="194" formatCode="_(* #,##0.0000_);_(* \(#,##0.0000\);_(* &quot;-&quot;??_);_(@_)"/>
    <numFmt numFmtId="195" formatCode="_(* #,##0.00000_);_(* \(#,##0.00000\);_(* &quot;-&quot;??_);_(@_)"/>
    <numFmt numFmtId="196" formatCode="_(* #,##0.000000_);_(* \(#,##0.000000\);_(* &quot;-&quot;??_);_(@_)"/>
    <numFmt numFmtId="197" formatCode="_(* #,##0.0000000_);_(* \(#,##0.0000000\);_(* &quot;-&quot;??_);_(@_)"/>
    <numFmt numFmtId="198" formatCode="_(* #,##0.00000000_);_(* \(#,##0.00000000\);_(* &quot;-&quot;??_);_(@_)"/>
  </numFmts>
  <fonts count="12">
    <font>
      <sz val="10"/>
      <name val="Arial"/>
      <family val="0"/>
    </font>
    <font>
      <b/>
      <sz val="10"/>
      <name val="Arial"/>
      <family val="2"/>
    </font>
    <font>
      <sz val="11"/>
      <name val="MS Sans Serif"/>
      <family val="0"/>
    </font>
    <font>
      <sz val="10"/>
      <color indexed="10"/>
      <name val="Arial"/>
      <family val="2"/>
    </font>
    <font>
      <b/>
      <sz val="10"/>
      <color indexed="10"/>
      <name val="Arial"/>
      <family val="2"/>
    </font>
    <font>
      <sz val="16"/>
      <name val="Arial"/>
      <family val="2"/>
    </font>
    <font>
      <sz val="14"/>
      <name val="Arial"/>
      <family val="2"/>
    </font>
    <font>
      <b/>
      <sz val="14"/>
      <name val="Arial"/>
      <family val="2"/>
    </font>
    <font>
      <sz val="12"/>
      <name val="Arial"/>
      <family val="2"/>
    </font>
    <font>
      <b/>
      <sz val="18"/>
      <name val="Arial"/>
      <family val="2"/>
    </font>
    <font>
      <u val="single"/>
      <sz val="10"/>
      <color indexed="12"/>
      <name val="Arial"/>
      <family val="0"/>
    </font>
    <font>
      <u val="single"/>
      <sz val="10"/>
      <color indexed="36"/>
      <name val="Arial"/>
      <family val="0"/>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2" fillId="0" borderId="0">
      <alignment/>
      <protection/>
    </xf>
    <xf numFmtId="9" fontId="0" fillId="0" borderId="0" applyFont="0" applyFill="0" applyBorder="0" applyAlignment="0" applyProtection="0"/>
  </cellStyleXfs>
  <cellXfs count="101">
    <xf numFmtId="0" fontId="0" fillId="0" borderId="0" xfId="0" applyAlignment="1">
      <alignment/>
    </xf>
    <xf numFmtId="0" fontId="1" fillId="0" borderId="0" xfId="0" applyFont="1" applyAlignment="1">
      <alignment/>
    </xf>
    <xf numFmtId="0" fontId="0" fillId="0" borderId="0" xfId="0" applyFont="1" applyAlignment="1">
      <alignment/>
    </xf>
    <xf numFmtId="185" fontId="0" fillId="0" borderId="0" xfId="15" applyNumberFormat="1" applyFont="1" applyAlignment="1">
      <alignment/>
    </xf>
    <xf numFmtId="185" fontId="1" fillId="0" borderId="0" xfId="15" applyNumberFormat="1" applyFont="1" applyAlignment="1">
      <alignment/>
    </xf>
    <xf numFmtId="185" fontId="0" fillId="0" borderId="0" xfId="15" applyNumberFormat="1" applyFont="1" applyAlignment="1">
      <alignment horizontal="center"/>
    </xf>
    <xf numFmtId="185" fontId="0" fillId="0" borderId="1" xfId="15" applyNumberFormat="1" applyFont="1" applyBorder="1" applyAlignment="1">
      <alignment/>
    </xf>
    <xf numFmtId="177" fontId="0" fillId="0" borderId="0" xfId="15" applyFont="1" applyAlignment="1">
      <alignment/>
    </xf>
    <xf numFmtId="185" fontId="0" fillId="0" borderId="2" xfId="15" applyNumberFormat="1" applyFont="1" applyBorder="1" applyAlignment="1">
      <alignment/>
    </xf>
    <xf numFmtId="185" fontId="0" fillId="0" borderId="0" xfId="15" applyNumberFormat="1" applyFont="1" applyAlignment="1">
      <alignment horizontal="right"/>
    </xf>
    <xf numFmtId="185" fontId="0" fillId="0" borderId="3" xfId="15" applyNumberFormat="1" applyFont="1" applyBorder="1" applyAlignment="1">
      <alignment/>
    </xf>
    <xf numFmtId="185" fontId="0" fillId="0" borderId="4" xfId="15" applyNumberFormat="1" applyFont="1" applyBorder="1" applyAlignment="1">
      <alignment/>
    </xf>
    <xf numFmtId="185" fontId="0" fillId="0" borderId="0" xfId="15" applyNumberFormat="1" applyFont="1" applyBorder="1" applyAlignment="1">
      <alignment/>
    </xf>
    <xf numFmtId="185" fontId="0" fillId="0" borderId="0" xfId="15" applyNumberFormat="1" applyAlignment="1">
      <alignment/>
    </xf>
    <xf numFmtId="185" fontId="0" fillId="0" borderId="0" xfId="15" applyNumberFormat="1" applyAlignment="1">
      <alignment horizontal="center"/>
    </xf>
    <xf numFmtId="0" fontId="0" fillId="0" borderId="0" xfId="0" applyAlignment="1">
      <alignment horizontal="center"/>
    </xf>
    <xf numFmtId="185" fontId="0" fillId="0" borderId="0" xfId="0" applyNumberFormat="1" applyAlignment="1">
      <alignment/>
    </xf>
    <xf numFmtId="185" fontId="0" fillId="0" borderId="4" xfId="15" applyNumberFormat="1" applyBorder="1" applyAlignment="1">
      <alignment/>
    </xf>
    <xf numFmtId="185" fontId="0" fillId="0" borderId="4" xfId="0" applyNumberFormat="1" applyBorder="1" applyAlignment="1">
      <alignment/>
    </xf>
    <xf numFmtId="0" fontId="0" fillId="0" borderId="0" xfId="0" applyFont="1" applyFill="1" applyAlignment="1">
      <alignment/>
    </xf>
    <xf numFmtId="0" fontId="0" fillId="0" borderId="0" xfId="0" applyFont="1" applyAlignment="1">
      <alignment/>
    </xf>
    <xf numFmtId="0" fontId="1" fillId="0" borderId="0" xfId="0" applyFont="1" applyFill="1" applyAlignment="1">
      <alignment/>
    </xf>
    <xf numFmtId="0" fontId="0" fillId="0" borderId="0" xfId="0" applyFont="1" applyFill="1" applyAlignment="1">
      <alignment horizontal="left"/>
    </xf>
    <xf numFmtId="0" fontId="0" fillId="0" borderId="0" xfId="21" applyFont="1" applyAlignment="1">
      <alignment horizontal="center"/>
      <protection/>
    </xf>
    <xf numFmtId="0" fontId="1" fillId="0" borderId="0" xfId="0" applyFont="1" applyAlignment="1">
      <alignment horizontal="left"/>
    </xf>
    <xf numFmtId="15" fontId="1" fillId="0" borderId="0" xfId="0" applyNumberFormat="1" applyFont="1" applyFill="1" applyAlignment="1">
      <alignment/>
    </xf>
    <xf numFmtId="0" fontId="1" fillId="0" borderId="0" xfId="0" applyFont="1" applyBorder="1" applyAlignment="1">
      <alignment/>
    </xf>
    <xf numFmtId="0" fontId="0" fillId="0" borderId="0" xfId="0" applyFont="1" applyBorder="1" applyAlignment="1">
      <alignment/>
    </xf>
    <xf numFmtId="0" fontId="3" fillId="0" borderId="0" xfId="0" applyFont="1" applyAlignment="1">
      <alignment/>
    </xf>
    <xf numFmtId="0" fontId="0" fillId="0" borderId="0" xfId="0" applyFont="1" applyAlignment="1">
      <alignment horizontal="left"/>
    </xf>
    <xf numFmtId="0" fontId="1" fillId="0" borderId="0" xfId="21" applyFont="1" applyAlignment="1">
      <alignment horizontal="left"/>
      <protection/>
    </xf>
    <xf numFmtId="0" fontId="1" fillId="0" borderId="0" xfId="0" applyFont="1" applyBorder="1" applyAlignment="1">
      <alignment horizontal="left"/>
    </xf>
    <xf numFmtId="0" fontId="0" fillId="0" borderId="0" xfId="0" applyFont="1" applyFill="1" applyBorder="1" applyAlignment="1">
      <alignment/>
    </xf>
    <xf numFmtId="0" fontId="3" fillId="0" borderId="0" xfId="0" applyFont="1" applyBorder="1" applyAlignment="1">
      <alignment horizontal="center"/>
    </xf>
    <xf numFmtId="0" fontId="3" fillId="0" borderId="0" xfId="0" applyFont="1" applyAlignment="1">
      <alignment horizontal="center"/>
    </xf>
    <xf numFmtId="0" fontId="0" fillId="0" borderId="0" xfId="0" applyFont="1" applyBorder="1" applyAlignment="1">
      <alignment horizontal="left"/>
    </xf>
    <xf numFmtId="0" fontId="3" fillId="0" borderId="0" xfId="0" applyFont="1" applyBorder="1" applyAlignment="1">
      <alignment horizontal="left"/>
    </xf>
    <xf numFmtId="0" fontId="3" fillId="0" borderId="0" xfId="0" applyFont="1" applyAlignment="1">
      <alignment horizontal="left"/>
    </xf>
    <xf numFmtId="0" fontId="0" fillId="0" borderId="0" xfId="0" applyFont="1" applyAlignment="1">
      <alignment horizontal="center"/>
    </xf>
    <xf numFmtId="0" fontId="1" fillId="0" borderId="0" xfId="0" applyFont="1" applyAlignment="1">
      <alignment/>
    </xf>
    <xf numFmtId="0" fontId="1" fillId="0" borderId="0" xfId="21" applyFont="1" applyAlignment="1">
      <alignment/>
      <protection/>
    </xf>
    <xf numFmtId="0" fontId="1" fillId="0" borderId="0" xfId="0" applyFont="1" applyBorder="1" applyAlignment="1">
      <alignment/>
    </xf>
    <xf numFmtId="0" fontId="4" fillId="0" borderId="0" xfId="0" applyFont="1" applyBorder="1" applyAlignment="1">
      <alignment/>
    </xf>
    <xf numFmtId="185" fontId="0" fillId="0" borderId="0" xfId="15" applyNumberFormat="1" applyFont="1" applyAlignment="1">
      <alignment horizontal="left"/>
    </xf>
    <xf numFmtId="185" fontId="0" fillId="0" borderId="4" xfId="15" applyNumberFormat="1" applyFont="1" applyBorder="1" applyAlignment="1">
      <alignment horizontal="left"/>
    </xf>
    <xf numFmtId="185" fontId="0" fillId="0" borderId="0" xfId="15" applyNumberFormat="1" applyFont="1" applyBorder="1" applyAlignment="1">
      <alignment horizontal="center"/>
    </xf>
    <xf numFmtId="0" fontId="0" fillId="0" borderId="0" xfId="0" applyFont="1" applyBorder="1" applyAlignment="1" quotePrefix="1">
      <alignment horizontal="left"/>
    </xf>
    <xf numFmtId="185" fontId="0" fillId="0" borderId="0" xfId="15" applyNumberFormat="1" applyFont="1" applyBorder="1" applyAlignment="1">
      <alignment horizontal="left"/>
    </xf>
    <xf numFmtId="0" fontId="0" fillId="0" borderId="0" xfId="0" applyFont="1" applyBorder="1" applyAlignment="1">
      <alignment horizontal="center"/>
    </xf>
    <xf numFmtId="185" fontId="0" fillId="0" borderId="4" xfId="0" applyNumberFormat="1" applyFont="1" applyBorder="1" applyAlignment="1">
      <alignment/>
    </xf>
    <xf numFmtId="0" fontId="1" fillId="0" borderId="0" xfId="0" applyFont="1" applyFill="1" applyBorder="1" applyAlignment="1">
      <alignment horizontal="left"/>
    </xf>
    <xf numFmtId="0" fontId="1"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185" fontId="0" fillId="0" borderId="0" xfId="15" applyNumberFormat="1" applyFont="1" applyFill="1" applyAlignment="1">
      <alignment/>
    </xf>
    <xf numFmtId="185" fontId="0" fillId="0" borderId="0" xfId="15" applyNumberFormat="1" applyFont="1" applyFill="1" applyAlignment="1">
      <alignment horizontal="center"/>
    </xf>
    <xf numFmtId="185" fontId="0" fillId="0" borderId="0" xfId="15" applyNumberFormat="1" applyFont="1" applyAlignment="1">
      <alignment/>
    </xf>
    <xf numFmtId="0" fontId="1" fillId="0" borderId="0" xfId="0" applyFont="1" applyAlignment="1">
      <alignment horizontal="center"/>
    </xf>
    <xf numFmtId="0" fontId="1" fillId="0" borderId="0" xfId="0" applyFont="1" applyAlignment="1" quotePrefix="1">
      <alignment horizontal="left"/>
    </xf>
    <xf numFmtId="0" fontId="1" fillId="0" borderId="0" xfId="0" applyFont="1" applyBorder="1" applyAlignment="1" quotePrefix="1">
      <alignment horizontal="left"/>
    </xf>
    <xf numFmtId="0" fontId="1" fillId="0" borderId="0" xfId="0" applyFont="1" applyFill="1" applyBorder="1" applyAlignment="1" quotePrefix="1">
      <alignment horizontal="left"/>
    </xf>
    <xf numFmtId="0" fontId="0" fillId="0" borderId="0" xfId="0" applyFont="1" applyFill="1" applyAlignment="1">
      <alignment horizontal="center"/>
    </xf>
    <xf numFmtId="0" fontId="1" fillId="0" borderId="0" xfId="0" applyFont="1" applyBorder="1" applyAlignment="1" quotePrefix="1">
      <alignment/>
    </xf>
    <xf numFmtId="177" fontId="0" fillId="0" borderId="0" xfId="15" applyFont="1" applyAlignment="1">
      <alignment/>
    </xf>
    <xf numFmtId="0" fontId="5" fillId="0" borderId="0" xfId="0" applyFont="1" applyAlignment="1">
      <alignment horizontal="left"/>
    </xf>
    <xf numFmtId="0" fontId="6" fillId="0" borderId="0" xfId="0" applyFont="1" applyAlignment="1">
      <alignment/>
    </xf>
    <xf numFmtId="0" fontId="7" fillId="0" borderId="0" xfId="0" applyFont="1" applyAlignment="1">
      <alignment/>
    </xf>
    <xf numFmtId="185" fontId="0" fillId="0" borderId="0" xfId="15" applyNumberFormat="1" applyFont="1" applyAlignment="1">
      <alignment horizontal="center"/>
    </xf>
    <xf numFmtId="185" fontId="0" fillId="0" borderId="0" xfId="0" applyNumberFormat="1" applyFont="1" applyBorder="1" applyAlignment="1">
      <alignment/>
    </xf>
    <xf numFmtId="185" fontId="0" fillId="0" borderId="0" xfId="0" applyNumberFormat="1" applyFont="1" applyBorder="1" applyAlignment="1">
      <alignment/>
    </xf>
    <xf numFmtId="185" fontId="0" fillId="0" borderId="1" xfId="0" applyNumberFormat="1" applyFont="1" applyBorder="1" applyAlignment="1">
      <alignment/>
    </xf>
    <xf numFmtId="0" fontId="0" fillId="0" borderId="0" xfId="0" applyFont="1" applyBorder="1" applyAlignment="1">
      <alignment/>
    </xf>
    <xf numFmtId="185" fontId="0" fillId="0" borderId="0" xfId="0" applyNumberFormat="1" applyFont="1" applyAlignment="1">
      <alignment/>
    </xf>
    <xf numFmtId="185" fontId="0" fillId="0" borderId="0" xfId="15" applyNumberFormat="1" applyFont="1" applyAlignment="1" quotePrefix="1">
      <alignment horizontal="left"/>
    </xf>
    <xf numFmtId="185" fontId="0" fillId="0" borderId="4" xfId="15" applyNumberFormat="1" applyFont="1" applyBorder="1" applyAlignment="1" quotePrefix="1">
      <alignment horizontal="left"/>
    </xf>
    <xf numFmtId="0" fontId="1" fillId="0" borderId="1" xfId="0" applyFont="1" applyBorder="1" applyAlignment="1">
      <alignment horizontal="left"/>
    </xf>
    <xf numFmtId="0" fontId="0" fillId="0" borderId="1" xfId="0" applyFont="1" applyBorder="1" applyAlignment="1">
      <alignment horizontal="left"/>
    </xf>
    <xf numFmtId="0" fontId="1" fillId="0" borderId="1" xfId="0" applyFont="1" applyBorder="1" applyAlignment="1">
      <alignment horizontal="center"/>
    </xf>
    <xf numFmtId="185" fontId="0" fillId="0" borderId="1" xfId="15" applyNumberFormat="1" applyFont="1" applyBorder="1" applyAlignment="1">
      <alignment horizontal="left"/>
    </xf>
    <xf numFmtId="0" fontId="1" fillId="0" borderId="0" xfId="0" applyFont="1" applyBorder="1" applyAlignment="1">
      <alignment horizontal="center"/>
    </xf>
    <xf numFmtId="185" fontId="0" fillId="0" borderId="0" xfId="0" applyNumberFormat="1" applyFont="1" applyAlignment="1">
      <alignment horizontal="left"/>
    </xf>
    <xf numFmtId="185" fontId="0" fillId="0" borderId="0" xfId="15" applyNumberFormat="1" applyFont="1" applyAlignment="1" quotePrefix="1">
      <alignment horizontal="center"/>
    </xf>
    <xf numFmtId="185" fontId="0" fillId="0" borderId="0" xfId="15" applyNumberFormat="1" applyFont="1" applyBorder="1" applyAlignment="1" quotePrefix="1">
      <alignment horizontal="center"/>
    </xf>
    <xf numFmtId="185" fontId="0" fillId="0" borderId="0" xfId="0" applyNumberFormat="1" applyFont="1" applyFill="1" applyBorder="1" applyAlignment="1">
      <alignment/>
    </xf>
    <xf numFmtId="0" fontId="0" fillId="0" borderId="1" xfId="0" applyFont="1" applyBorder="1" applyAlignment="1">
      <alignment horizontal="center"/>
    </xf>
    <xf numFmtId="177" fontId="0" fillId="0" borderId="0" xfId="15" applyFont="1" applyBorder="1" applyAlignment="1">
      <alignment/>
    </xf>
    <xf numFmtId="10" fontId="0" fillId="0" borderId="0" xfId="22" applyNumberFormat="1" applyFont="1" applyAlignment="1">
      <alignment horizontal="right"/>
    </xf>
    <xf numFmtId="185" fontId="0" fillId="0" borderId="4" xfId="15" applyNumberFormat="1" applyFont="1" applyBorder="1" applyAlignment="1">
      <alignment horizontal="right"/>
    </xf>
    <xf numFmtId="10" fontId="0" fillId="0" borderId="4" xfId="22" applyNumberFormat="1" applyFont="1" applyBorder="1" applyAlignment="1">
      <alignment horizontal="right"/>
    </xf>
    <xf numFmtId="177" fontId="0" fillId="0" borderId="0" xfId="15" applyFont="1" applyAlignment="1">
      <alignment horizontal="left"/>
    </xf>
    <xf numFmtId="9" fontId="0" fillId="0" borderId="0" xfId="22" applyFont="1" applyAlignment="1">
      <alignment horizontal="left"/>
    </xf>
    <xf numFmtId="0" fontId="0" fillId="0" borderId="0" xfId="0" applyNumberFormat="1" applyFont="1" applyAlignment="1">
      <alignment/>
    </xf>
    <xf numFmtId="0" fontId="0" fillId="0" borderId="0" xfId="0" applyNumberFormat="1" applyFont="1" applyAlignment="1">
      <alignment horizontal="left"/>
    </xf>
    <xf numFmtId="0" fontId="0" fillId="0" borderId="0" xfId="0" applyFont="1" applyAlignment="1" quotePrefix="1">
      <alignment/>
    </xf>
    <xf numFmtId="177" fontId="0" fillId="0" borderId="2" xfId="15" applyFont="1" applyBorder="1" applyAlignment="1">
      <alignment horizontal="left"/>
    </xf>
    <xf numFmtId="177" fontId="0" fillId="0" borderId="0" xfId="15" applyFont="1" applyAlignment="1">
      <alignment horizontal="center"/>
    </xf>
    <xf numFmtId="0" fontId="7" fillId="0" borderId="0" xfId="0" applyFont="1" applyAlignment="1">
      <alignment horizontal="center"/>
    </xf>
    <xf numFmtId="15" fontId="7" fillId="0" borderId="0" xfId="0" applyNumberFormat="1" applyFont="1" applyAlignment="1" quotePrefix="1">
      <alignment horizontal="center"/>
    </xf>
    <xf numFmtId="0" fontId="9" fillId="0" borderId="0" xfId="0" applyFont="1" applyAlignment="1">
      <alignment horizontal="center"/>
    </xf>
    <xf numFmtId="0" fontId="8" fillId="0" borderId="0" xfId="0" applyFont="1" applyAlignment="1">
      <alignment horizontal="center"/>
    </xf>
    <xf numFmtId="185" fontId="0" fillId="0" borderId="0" xfId="15" applyNumberFormat="1" applyFont="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QuarterlyTempla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2</xdr:row>
      <xdr:rowOff>133350</xdr:rowOff>
    </xdr:from>
    <xdr:to>
      <xdr:col>5</xdr:col>
      <xdr:colOff>304800</xdr:colOff>
      <xdr:row>8</xdr:row>
      <xdr:rowOff>28575</xdr:rowOff>
    </xdr:to>
    <xdr:pic>
      <xdr:nvPicPr>
        <xdr:cNvPr id="1" name="Picture 1"/>
        <xdr:cNvPicPr preferRelativeResize="1">
          <a:picLocks noChangeAspect="1"/>
        </xdr:cNvPicPr>
      </xdr:nvPicPr>
      <xdr:blipFill>
        <a:blip r:embed="rId1"/>
        <a:stretch>
          <a:fillRect/>
        </a:stretch>
      </xdr:blipFill>
      <xdr:spPr>
        <a:xfrm>
          <a:off x="2409825" y="457200"/>
          <a:ext cx="952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63</xdr:row>
      <xdr:rowOff>9525</xdr:rowOff>
    </xdr:from>
    <xdr:to>
      <xdr:col>7</xdr:col>
      <xdr:colOff>857250</xdr:colOff>
      <xdr:row>65</xdr:row>
      <xdr:rowOff>152400</xdr:rowOff>
    </xdr:to>
    <xdr:sp>
      <xdr:nvSpPr>
        <xdr:cNvPr id="1" name="TextBox 1"/>
        <xdr:cNvSpPr txBox="1">
          <a:spLocks noChangeArrowheads="1"/>
        </xdr:cNvSpPr>
      </xdr:nvSpPr>
      <xdr:spPr>
        <a:xfrm>
          <a:off x="9525" y="9258300"/>
          <a:ext cx="6696075" cy="4667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Comparative figures for the preceding corresponding quarter and year are not available as the Company was only incorporated on 22 October 2003 and the Group was only effectively formed on 18 March 2004.</a:t>
          </a:r>
        </a:p>
      </xdr:txBody>
    </xdr:sp>
    <xdr:clientData/>
  </xdr:twoCellAnchor>
  <xdr:twoCellAnchor>
    <xdr:from>
      <xdr:col>0</xdr:col>
      <xdr:colOff>0</xdr:colOff>
      <xdr:row>66</xdr:row>
      <xdr:rowOff>19050</xdr:rowOff>
    </xdr:from>
    <xdr:to>
      <xdr:col>7</xdr:col>
      <xdr:colOff>828675</xdr:colOff>
      <xdr:row>69</xdr:row>
      <xdr:rowOff>76200</xdr:rowOff>
    </xdr:to>
    <xdr:sp>
      <xdr:nvSpPr>
        <xdr:cNvPr id="2" name="TextBox 2"/>
        <xdr:cNvSpPr txBox="1">
          <a:spLocks noChangeArrowheads="1"/>
        </xdr:cNvSpPr>
      </xdr:nvSpPr>
      <xdr:spPr>
        <a:xfrm>
          <a:off x="0" y="9753600"/>
          <a:ext cx="6677025" cy="5429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income statement should be read in conjunction with the audited financial statements for the year ended 31 December 2003 and the accompanying explanatory notes attached to the interim financial statements.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0</xdr:rowOff>
    </xdr:from>
    <xdr:to>
      <xdr:col>7</xdr:col>
      <xdr:colOff>0</xdr:colOff>
      <xdr:row>58</xdr:row>
      <xdr:rowOff>57150</xdr:rowOff>
    </xdr:to>
    <xdr:sp>
      <xdr:nvSpPr>
        <xdr:cNvPr id="1" name="TextBox 1"/>
        <xdr:cNvSpPr txBox="1">
          <a:spLocks noChangeArrowheads="1"/>
        </xdr:cNvSpPr>
      </xdr:nvSpPr>
      <xdr:spPr>
        <a:xfrm>
          <a:off x="0" y="8458200"/>
          <a:ext cx="6143625" cy="704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balance sheet should be read in conjunction with the audited financial statements for the year ended 31 December 2003 and the accompanying explanatory notes attached to the interim financial statements. The comparative figures as at 31 December 2003 are for the company only as there was no group on that date.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9525</xdr:rowOff>
    </xdr:from>
    <xdr:to>
      <xdr:col>7</xdr:col>
      <xdr:colOff>0</xdr:colOff>
      <xdr:row>57</xdr:row>
      <xdr:rowOff>19050</xdr:rowOff>
    </xdr:to>
    <xdr:sp>
      <xdr:nvSpPr>
        <xdr:cNvPr id="1" name="TextBox 1"/>
        <xdr:cNvSpPr txBox="1">
          <a:spLocks noChangeArrowheads="1"/>
        </xdr:cNvSpPr>
      </xdr:nvSpPr>
      <xdr:spPr>
        <a:xfrm>
          <a:off x="0" y="8772525"/>
          <a:ext cx="6448425" cy="4953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statement of changes in equity should be read in conjunction with the audited financial statements for the year ended 31 December 2003 and the accompanying explanatory notes attached to the interim financial statements.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53</xdr:row>
      <xdr:rowOff>0</xdr:rowOff>
    </xdr:from>
    <xdr:to>
      <xdr:col>4</xdr:col>
      <xdr:colOff>876300</xdr:colOff>
      <xdr:row>55</xdr:row>
      <xdr:rowOff>47625</xdr:rowOff>
    </xdr:to>
    <xdr:sp>
      <xdr:nvSpPr>
        <xdr:cNvPr id="1" name="TextBox 1"/>
        <xdr:cNvSpPr txBox="1">
          <a:spLocks noChangeArrowheads="1"/>
        </xdr:cNvSpPr>
      </xdr:nvSpPr>
      <xdr:spPr>
        <a:xfrm>
          <a:off x="0" y="8620125"/>
          <a:ext cx="4200525" cy="371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Since this is the first quarterly report to Bursa Malaysia Securities Bhd., comparative figures for the preceding corresponding quarter and year are not available.</a:t>
          </a:r>
        </a:p>
      </xdr:txBody>
    </xdr:sp>
    <xdr:clientData/>
  </xdr:twoCellAnchor>
  <xdr:twoCellAnchor>
    <xdr:from>
      <xdr:col>0</xdr:col>
      <xdr:colOff>0</xdr:colOff>
      <xdr:row>56</xdr:row>
      <xdr:rowOff>0</xdr:rowOff>
    </xdr:from>
    <xdr:to>
      <xdr:col>8</xdr:col>
      <xdr:colOff>876300</xdr:colOff>
      <xdr:row>59</xdr:row>
      <xdr:rowOff>9525</xdr:rowOff>
    </xdr:to>
    <xdr:sp>
      <xdr:nvSpPr>
        <xdr:cNvPr id="2" name="TextBox 2"/>
        <xdr:cNvSpPr txBox="1">
          <a:spLocks noChangeArrowheads="1"/>
        </xdr:cNvSpPr>
      </xdr:nvSpPr>
      <xdr:spPr>
        <a:xfrm>
          <a:off x="0" y="9105900"/>
          <a:ext cx="6124575" cy="4953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cash flow statement should be read in conjunction with the audited financial statements for the year ended 31 December 2003 and the accompanying explanatory notes attached to the interim financial statements.</a:t>
          </a:r>
        </a:p>
      </xdr:txBody>
    </xdr:sp>
    <xdr:clientData/>
  </xdr:twoCellAnchor>
  <xdr:twoCellAnchor>
    <xdr:from>
      <xdr:col>0</xdr:col>
      <xdr:colOff>9525</xdr:colOff>
      <xdr:row>52</xdr:row>
      <xdr:rowOff>152400</xdr:rowOff>
    </xdr:from>
    <xdr:to>
      <xdr:col>8</xdr:col>
      <xdr:colOff>885825</xdr:colOff>
      <xdr:row>55</xdr:row>
      <xdr:rowOff>57150</xdr:rowOff>
    </xdr:to>
    <xdr:sp>
      <xdr:nvSpPr>
        <xdr:cNvPr id="3" name="TextBox 3"/>
        <xdr:cNvSpPr txBox="1">
          <a:spLocks noChangeArrowheads="1"/>
        </xdr:cNvSpPr>
      </xdr:nvSpPr>
      <xdr:spPr>
        <a:xfrm>
          <a:off x="9525" y="8610600"/>
          <a:ext cx="6124575" cy="3905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Comparative figures for the preceding corresponding quarter and year are not available as the Company was only incorporated on 22 October 2003.</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152400</xdr:rowOff>
    </xdr:from>
    <xdr:to>
      <xdr:col>4</xdr:col>
      <xdr:colOff>1181100</xdr:colOff>
      <xdr:row>15</xdr:row>
      <xdr:rowOff>57150</xdr:rowOff>
    </xdr:to>
    <xdr:sp>
      <xdr:nvSpPr>
        <xdr:cNvPr id="1" name="TextBox 1"/>
        <xdr:cNvSpPr txBox="1">
          <a:spLocks noChangeArrowheads="1"/>
        </xdr:cNvSpPr>
      </xdr:nvSpPr>
      <xdr:spPr>
        <a:xfrm>
          <a:off x="285750" y="1447800"/>
          <a:ext cx="6076950" cy="1038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statements are unaudited and have been prepared in accordance with the requirements of MASB 26: Interim Financial Reporting and Chapter 7 Part VI of the Listing Requirements of Bursa Malaysia Securities Berhad ("Bursa Securities") for the MESDAQ Market. 
The accounting policies and methods of computation adopted for in the interim financial statements are consistent with those adopted for the financial statements for the year ended 31 December 2003.</a:t>
          </a:r>
        </a:p>
      </xdr:txBody>
    </xdr:sp>
    <xdr:clientData/>
  </xdr:twoCellAnchor>
  <xdr:twoCellAnchor>
    <xdr:from>
      <xdr:col>1</xdr:col>
      <xdr:colOff>0</xdr:colOff>
      <xdr:row>18</xdr:row>
      <xdr:rowOff>9525</xdr:rowOff>
    </xdr:from>
    <xdr:to>
      <xdr:col>4</xdr:col>
      <xdr:colOff>1171575</xdr:colOff>
      <xdr:row>20</xdr:row>
      <xdr:rowOff>57150</xdr:rowOff>
    </xdr:to>
    <xdr:sp>
      <xdr:nvSpPr>
        <xdr:cNvPr id="2" name="TextBox 2"/>
        <xdr:cNvSpPr txBox="1">
          <a:spLocks noChangeArrowheads="1"/>
        </xdr:cNvSpPr>
      </xdr:nvSpPr>
      <xdr:spPr>
        <a:xfrm>
          <a:off x="276225" y="2924175"/>
          <a:ext cx="6076950" cy="371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auditors' report on the financial statements for year ended 31 December 2003 was not subject to any qualification.</a:t>
          </a:r>
        </a:p>
      </xdr:txBody>
    </xdr:sp>
    <xdr:clientData/>
  </xdr:twoCellAnchor>
  <xdr:twoCellAnchor>
    <xdr:from>
      <xdr:col>1</xdr:col>
      <xdr:colOff>0</xdr:colOff>
      <xdr:row>23</xdr:row>
      <xdr:rowOff>9525</xdr:rowOff>
    </xdr:from>
    <xdr:to>
      <xdr:col>4</xdr:col>
      <xdr:colOff>1171575</xdr:colOff>
      <xdr:row>25</xdr:row>
      <xdr:rowOff>57150</xdr:rowOff>
    </xdr:to>
    <xdr:sp>
      <xdr:nvSpPr>
        <xdr:cNvPr id="3" name="TextBox 3"/>
        <xdr:cNvSpPr txBox="1">
          <a:spLocks noChangeArrowheads="1"/>
        </xdr:cNvSpPr>
      </xdr:nvSpPr>
      <xdr:spPr>
        <a:xfrm>
          <a:off x="276225" y="3733800"/>
          <a:ext cx="6076950" cy="371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interim operations are not materially affected by seasonal or cyclical factors during the quarter under review.</a:t>
          </a:r>
        </a:p>
      </xdr:txBody>
    </xdr:sp>
    <xdr:clientData/>
  </xdr:twoCellAnchor>
  <xdr:twoCellAnchor>
    <xdr:from>
      <xdr:col>1</xdr:col>
      <xdr:colOff>0</xdr:colOff>
      <xdr:row>28</xdr:row>
      <xdr:rowOff>9525</xdr:rowOff>
    </xdr:from>
    <xdr:to>
      <xdr:col>4</xdr:col>
      <xdr:colOff>1171575</xdr:colOff>
      <xdr:row>30</xdr:row>
      <xdr:rowOff>28575</xdr:rowOff>
    </xdr:to>
    <xdr:sp>
      <xdr:nvSpPr>
        <xdr:cNvPr id="4" name="TextBox 4"/>
        <xdr:cNvSpPr txBox="1">
          <a:spLocks noChangeArrowheads="1"/>
        </xdr:cNvSpPr>
      </xdr:nvSpPr>
      <xdr:spPr>
        <a:xfrm>
          <a:off x="276225" y="4543425"/>
          <a:ext cx="6076950" cy="361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unusual items affecting assets, liabilities, equity, net income or cash flows during the quarter under review.</a:t>
          </a:r>
        </a:p>
      </xdr:txBody>
    </xdr:sp>
    <xdr:clientData/>
  </xdr:twoCellAnchor>
  <xdr:twoCellAnchor>
    <xdr:from>
      <xdr:col>1</xdr:col>
      <xdr:colOff>0</xdr:colOff>
      <xdr:row>33</xdr:row>
      <xdr:rowOff>9525</xdr:rowOff>
    </xdr:from>
    <xdr:to>
      <xdr:col>4</xdr:col>
      <xdr:colOff>1171575</xdr:colOff>
      <xdr:row>35</xdr:row>
      <xdr:rowOff>0</xdr:rowOff>
    </xdr:to>
    <xdr:sp>
      <xdr:nvSpPr>
        <xdr:cNvPr id="5" name="TextBox 5"/>
        <xdr:cNvSpPr txBox="1">
          <a:spLocks noChangeArrowheads="1"/>
        </xdr:cNvSpPr>
      </xdr:nvSpPr>
      <xdr:spPr>
        <a:xfrm>
          <a:off x="276225" y="5381625"/>
          <a:ext cx="6076950" cy="333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estimates that have had a material effect for the current quarter's results.</a:t>
          </a:r>
        </a:p>
      </xdr:txBody>
    </xdr:sp>
    <xdr:clientData/>
  </xdr:twoCellAnchor>
  <xdr:twoCellAnchor>
    <xdr:from>
      <xdr:col>1</xdr:col>
      <xdr:colOff>9525</xdr:colOff>
      <xdr:row>42</xdr:row>
      <xdr:rowOff>9525</xdr:rowOff>
    </xdr:from>
    <xdr:to>
      <xdr:col>4</xdr:col>
      <xdr:colOff>1181100</xdr:colOff>
      <xdr:row>49</xdr:row>
      <xdr:rowOff>19050</xdr:rowOff>
    </xdr:to>
    <xdr:sp>
      <xdr:nvSpPr>
        <xdr:cNvPr id="6" name="TextBox 7"/>
        <xdr:cNvSpPr txBox="1">
          <a:spLocks noChangeArrowheads="1"/>
        </xdr:cNvSpPr>
      </xdr:nvSpPr>
      <xdr:spPr>
        <a:xfrm>
          <a:off x="285750" y="6858000"/>
          <a:ext cx="6076950" cy="11430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An interim dividend of 3% less 28% income tax, amounting to RM612,447.19 in respect of the financial year ended 31 December 2004 was paid by the Company on 30 September 2004 to all holders of ordinary shares where names appeared in the Record of Depositors at the close of business on 17 September 2004.
A final dividend of 3% less 28% income tax, amounting to RM612,447.19 in respect of the financial year ended 31 December 2004 was proposed by the Board during the quarter under review which is subject to the shareholders' approval.</a:t>
          </a:r>
        </a:p>
      </xdr:txBody>
    </xdr:sp>
    <xdr:clientData/>
  </xdr:twoCellAnchor>
  <xdr:twoCellAnchor>
    <xdr:from>
      <xdr:col>1</xdr:col>
      <xdr:colOff>0</xdr:colOff>
      <xdr:row>74</xdr:row>
      <xdr:rowOff>19050</xdr:rowOff>
    </xdr:from>
    <xdr:to>
      <xdr:col>4</xdr:col>
      <xdr:colOff>1171575</xdr:colOff>
      <xdr:row>76</xdr:row>
      <xdr:rowOff>57150</xdr:rowOff>
    </xdr:to>
    <xdr:sp>
      <xdr:nvSpPr>
        <xdr:cNvPr id="7" name="TextBox 9"/>
        <xdr:cNvSpPr txBox="1">
          <a:spLocks noChangeArrowheads="1"/>
        </xdr:cNvSpPr>
      </xdr:nvSpPr>
      <xdr:spPr>
        <a:xfrm>
          <a:off x="276225" y="12087225"/>
          <a:ext cx="6076950" cy="361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did not carry out any valuation on its property, plant and equipment in the current quarter under review.</a:t>
          </a:r>
        </a:p>
      </xdr:txBody>
    </xdr:sp>
    <xdr:clientData/>
  </xdr:twoCellAnchor>
  <xdr:twoCellAnchor>
    <xdr:from>
      <xdr:col>1</xdr:col>
      <xdr:colOff>0</xdr:colOff>
      <xdr:row>79</xdr:row>
      <xdr:rowOff>19050</xdr:rowOff>
    </xdr:from>
    <xdr:to>
      <xdr:col>4</xdr:col>
      <xdr:colOff>1171575</xdr:colOff>
      <xdr:row>88</xdr:row>
      <xdr:rowOff>104775</xdr:rowOff>
    </xdr:to>
    <xdr:sp>
      <xdr:nvSpPr>
        <xdr:cNvPr id="8" name="TextBox 10"/>
        <xdr:cNvSpPr txBox="1">
          <a:spLocks noChangeArrowheads="1"/>
        </xdr:cNvSpPr>
      </xdr:nvSpPr>
      <xdr:spPr>
        <a:xfrm>
          <a:off x="276225" y="12896850"/>
          <a:ext cx="6076950" cy="15430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material events subsequent to the end of the current quarter except for the following:
</a:t>
          </a:r>
          <a:r>
            <a:rPr lang="en-US" cap="none" sz="1000" b="1" i="0" u="none" baseline="0">
              <a:latin typeface="Arial"/>
              <a:ea typeface="Arial"/>
              <a:cs typeface="Arial"/>
            </a:rPr>
            <a:t>Incorporation of a foreign subsidiary</a:t>
          </a:r>
          <a:r>
            <a:rPr lang="en-US" cap="none" sz="1000" b="0" i="0" u="none" baseline="0">
              <a:latin typeface="Arial"/>
              <a:ea typeface="Arial"/>
              <a:cs typeface="Arial"/>
            </a:rPr>
            <a:t>
On 31 January 2005, the Company announced the incorporation of a wholly owned foreign subsidiary, Metronic Microsystem (Beijing) Company Limited ("MMBCL") on 15 January 2005 in the People's Republic of China with a total registered capital of USD1,250,000 via a subscription of 1,250,000 shares of USD1.00 each. The intended principal activities of MMBCL are design, production and sale of engineered systems for the Information and Communication Technology industry, specialising in integrated building management system and telecommunication system. 
The investment is subject to Bank Negara Malaysia</a:t>
          </a:r>
        </a:p>
      </xdr:txBody>
    </xdr:sp>
    <xdr:clientData/>
  </xdr:twoCellAnchor>
  <xdr:twoCellAnchor>
    <xdr:from>
      <xdr:col>1</xdr:col>
      <xdr:colOff>0</xdr:colOff>
      <xdr:row>91</xdr:row>
      <xdr:rowOff>19050</xdr:rowOff>
    </xdr:from>
    <xdr:to>
      <xdr:col>4</xdr:col>
      <xdr:colOff>1171575</xdr:colOff>
      <xdr:row>93</xdr:row>
      <xdr:rowOff>57150</xdr:rowOff>
    </xdr:to>
    <xdr:sp>
      <xdr:nvSpPr>
        <xdr:cNvPr id="9" name="TextBox 11"/>
        <xdr:cNvSpPr txBox="1">
          <a:spLocks noChangeArrowheads="1"/>
        </xdr:cNvSpPr>
      </xdr:nvSpPr>
      <xdr:spPr>
        <a:xfrm>
          <a:off x="276225" y="14839950"/>
          <a:ext cx="6076950" cy="361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Save as disclosed  in Note 23(a), there were no changes in the composition of the Group during the current quarter under review.</a:t>
          </a:r>
        </a:p>
      </xdr:txBody>
    </xdr:sp>
    <xdr:clientData/>
  </xdr:twoCellAnchor>
  <xdr:twoCellAnchor>
    <xdr:from>
      <xdr:col>1</xdr:col>
      <xdr:colOff>19050</xdr:colOff>
      <xdr:row>96</xdr:row>
      <xdr:rowOff>0</xdr:rowOff>
    </xdr:from>
    <xdr:to>
      <xdr:col>4</xdr:col>
      <xdr:colOff>1171575</xdr:colOff>
      <xdr:row>100</xdr:row>
      <xdr:rowOff>38100</xdr:rowOff>
    </xdr:to>
    <xdr:sp>
      <xdr:nvSpPr>
        <xdr:cNvPr id="10" name="TextBox 12"/>
        <xdr:cNvSpPr txBox="1">
          <a:spLocks noChangeArrowheads="1"/>
        </xdr:cNvSpPr>
      </xdr:nvSpPr>
      <xdr:spPr>
        <a:xfrm>
          <a:off x="295275" y="15630525"/>
          <a:ext cx="6057900" cy="6858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contingent liabilities and contingent assets since the last annual balance sheet as at 31 December 2003 except for the withdrawal of the performance guarantee extended to third party, Agathis (M) Sdn Bhd on 10 May 2004 which was disclosed in the quarterly report for the period ended 31 March 2004.</a:t>
          </a:r>
        </a:p>
      </xdr:txBody>
    </xdr:sp>
    <xdr:clientData/>
  </xdr:twoCellAnchor>
  <xdr:twoCellAnchor>
    <xdr:from>
      <xdr:col>1</xdr:col>
      <xdr:colOff>9525</xdr:colOff>
      <xdr:row>103</xdr:row>
      <xdr:rowOff>19050</xdr:rowOff>
    </xdr:from>
    <xdr:to>
      <xdr:col>4</xdr:col>
      <xdr:colOff>1181100</xdr:colOff>
      <xdr:row>105</xdr:row>
      <xdr:rowOff>76200</xdr:rowOff>
    </xdr:to>
    <xdr:sp>
      <xdr:nvSpPr>
        <xdr:cNvPr id="11" name="TextBox 13"/>
        <xdr:cNvSpPr txBox="1">
          <a:spLocks noChangeArrowheads="1"/>
        </xdr:cNvSpPr>
      </xdr:nvSpPr>
      <xdr:spPr>
        <a:xfrm>
          <a:off x="285750" y="16783050"/>
          <a:ext cx="6076950" cy="3810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amount of capital commitments not provided for in the interim financial statements as at 31 December 2004 is as follows:-
</a:t>
          </a:r>
        </a:p>
      </xdr:txBody>
    </xdr:sp>
    <xdr:clientData/>
  </xdr:twoCellAnchor>
  <xdr:twoCellAnchor>
    <xdr:from>
      <xdr:col>0</xdr:col>
      <xdr:colOff>19050</xdr:colOff>
      <xdr:row>4</xdr:row>
      <xdr:rowOff>19050</xdr:rowOff>
    </xdr:from>
    <xdr:to>
      <xdr:col>4</xdr:col>
      <xdr:colOff>1171575</xdr:colOff>
      <xdr:row>6</xdr:row>
      <xdr:rowOff>57150</xdr:rowOff>
    </xdr:to>
    <xdr:sp>
      <xdr:nvSpPr>
        <xdr:cNvPr id="12" name="TextBox 15"/>
        <xdr:cNvSpPr txBox="1">
          <a:spLocks noChangeArrowheads="1"/>
        </xdr:cNvSpPr>
      </xdr:nvSpPr>
      <xdr:spPr>
        <a:xfrm>
          <a:off x="19050" y="666750"/>
          <a:ext cx="6334125" cy="36195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EXPLANATORY NOTES TO THE FINANCIAL STATEMENTS FOR THE QUARTER ENDED 
31 DECEMBER 2004 PURSUANT TO MASB 26</a:t>
          </a:r>
        </a:p>
      </xdr:txBody>
    </xdr:sp>
    <xdr:clientData/>
  </xdr:twoCellAnchor>
  <xdr:twoCellAnchor>
    <xdr:from>
      <xdr:col>1</xdr:col>
      <xdr:colOff>0</xdr:colOff>
      <xdr:row>145</xdr:row>
      <xdr:rowOff>152400</xdr:rowOff>
    </xdr:from>
    <xdr:to>
      <xdr:col>4</xdr:col>
      <xdr:colOff>1171575</xdr:colOff>
      <xdr:row>150</xdr:row>
      <xdr:rowOff>0</xdr:rowOff>
    </xdr:to>
    <xdr:sp>
      <xdr:nvSpPr>
        <xdr:cNvPr id="13" name="TextBox 16"/>
        <xdr:cNvSpPr txBox="1">
          <a:spLocks noChangeArrowheads="1"/>
        </xdr:cNvSpPr>
      </xdr:nvSpPr>
      <xdr:spPr>
        <a:xfrm>
          <a:off x="276225" y="23717250"/>
          <a:ext cx="6076950" cy="657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Directors of the Company are of the opinion that all the transactions above have been entered into in the normal course of business and have been established on terms and conditions that are not materially different from those obtainable in transactions with unrelated parties.</a:t>
          </a:r>
        </a:p>
      </xdr:txBody>
    </xdr:sp>
    <xdr:clientData/>
  </xdr:twoCellAnchor>
  <xdr:twoCellAnchor>
    <xdr:from>
      <xdr:col>1</xdr:col>
      <xdr:colOff>9525</xdr:colOff>
      <xdr:row>37</xdr:row>
      <xdr:rowOff>0</xdr:rowOff>
    </xdr:from>
    <xdr:to>
      <xdr:col>4</xdr:col>
      <xdr:colOff>1181100</xdr:colOff>
      <xdr:row>39</xdr:row>
      <xdr:rowOff>9525</xdr:rowOff>
    </xdr:to>
    <xdr:sp>
      <xdr:nvSpPr>
        <xdr:cNvPr id="14" name="TextBox 17"/>
        <xdr:cNvSpPr txBox="1">
          <a:spLocks noChangeArrowheads="1"/>
        </xdr:cNvSpPr>
      </xdr:nvSpPr>
      <xdr:spPr>
        <a:xfrm>
          <a:off x="285750" y="6038850"/>
          <a:ext cx="6076950" cy="333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issuances, cancellations, repurchases, resale and repayment of debt and equity securities for the quarter under review.</a:t>
          </a:r>
        </a:p>
      </xdr:txBody>
    </xdr:sp>
    <xdr:clientData/>
  </xdr:twoCellAnchor>
  <xdr:twoCellAnchor>
    <xdr:from>
      <xdr:col>1</xdr:col>
      <xdr:colOff>0</xdr:colOff>
      <xdr:row>153</xdr:row>
      <xdr:rowOff>152400</xdr:rowOff>
    </xdr:from>
    <xdr:to>
      <xdr:col>4</xdr:col>
      <xdr:colOff>1171575</xdr:colOff>
      <xdr:row>160</xdr:row>
      <xdr:rowOff>57150</xdr:rowOff>
    </xdr:to>
    <xdr:sp>
      <xdr:nvSpPr>
        <xdr:cNvPr id="15" name="TextBox 21"/>
        <xdr:cNvSpPr txBox="1">
          <a:spLocks noChangeArrowheads="1"/>
        </xdr:cNvSpPr>
      </xdr:nvSpPr>
      <xdr:spPr>
        <a:xfrm>
          <a:off x="276225" y="25012650"/>
          <a:ext cx="6076950" cy="1038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reserve on consolidation represents the excess of the Group's interest in the fair value of the identifiable assets and liabilities of the wholly owned subsidiaries, Metronic Engineering Sdn Bhd and Metronic Integrated System Sdn Bhd, at the date of acquisition over the cost of acquisition.
The resulting reserve on consolidation was transferred to the consolidated income statement during the quarter under review.</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5</xdr:col>
      <xdr:colOff>1085850</xdr:colOff>
      <xdr:row>6</xdr:row>
      <xdr:rowOff>66675</xdr:rowOff>
    </xdr:to>
    <xdr:sp>
      <xdr:nvSpPr>
        <xdr:cNvPr id="1" name="TextBox 1"/>
        <xdr:cNvSpPr txBox="1">
          <a:spLocks noChangeArrowheads="1"/>
        </xdr:cNvSpPr>
      </xdr:nvSpPr>
      <xdr:spPr>
        <a:xfrm>
          <a:off x="0" y="657225"/>
          <a:ext cx="6467475" cy="38100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ADDITIONAL INFORMATION PURSUANT TO THE LISTING REQUIREMENTS OF BURSA MALAYSIA SECURITIES BERHAD FOR THE MESDAQ MARKET </a:t>
          </a:r>
        </a:p>
      </xdr:txBody>
    </xdr:sp>
    <xdr:clientData/>
  </xdr:twoCellAnchor>
  <xdr:twoCellAnchor>
    <xdr:from>
      <xdr:col>1</xdr:col>
      <xdr:colOff>9525</xdr:colOff>
      <xdr:row>8</xdr:row>
      <xdr:rowOff>28575</xdr:rowOff>
    </xdr:from>
    <xdr:to>
      <xdr:col>5</xdr:col>
      <xdr:colOff>1114425</xdr:colOff>
      <xdr:row>20</xdr:row>
      <xdr:rowOff>76200</xdr:rowOff>
    </xdr:to>
    <xdr:sp>
      <xdr:nvSpPr>
        <xdr:cNvPr id="2" name="TextBox 2"/>
        <xdr:cNvSpPr txBox="1">
          <a:spLocks noChangeArrowheads="1"/>
        </xdr:cNvSpPr>
      </xdr:nvSpPr>
      <xdr:spPr>
        <a:xfrm>
          <a:off x="285750" y="1323975"/>
          <a:ext cx="6210300" cy="19907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revenue and profit before tax for the current financial year were RM115,206,846 and RM14,555,544 respectively after excluding the pre-acquisition results. 
For comparison purposes, the proforma consolidated figures are used for the analysis below assuming that the acquisition of the subsidiaries had been completed as at 31 December 2003. On the proforma basis, the Group's revenue for the quarter under review and the financial year ended 31 December 2004 were RM36,498,098 and RM144,204,570 (before excluding pre-acquisition results) respectively. 
On the proforma basis, the Group recorded a profit before tax of RM5,675,493 for the quarter under review and RM13,314,759 (before excluding pre-acquisition results and transfering reserve on consolidation to the consolidated income statement) for the financial year ended 31 December 2004. The Group reported a pre-tax profit of 28% in excess of the profit forecast disclosed in the prospectus for the year ended 31 December 2004. </a:t>
          </a:r>
        </a:p>
      </xdr:txBody>
    </xdr:sp>
    <xdr:clientData/>
  </xdr:twoCellAnchor>
  <xdr:twoCellAnchor>
    <xdr:from>
      <xdr:col>1</xdr:col>
      <xdr:colOff>9525</xdr:colOff>
      <xdr:row>32</xdr:row>
      <xdr:rowOff>9525</xdr:rowOff>
    </xdr:from>
    <xdr:to>
      <xdr:col>5</xdr:col>
      <xdr:colOff>1114425</xdr:colOff>
      <xdr:row>37</xdr:row>
      <xdr:rowOff>57150</xdr:rowOff>
    </xdr:to>
    <xdr:sp>
      <xdr:nvSpPr>
        <xdr:cNvPr id="3" name="TextBox 4"/>
        <xdr:cNvSpPr txBox="1">
          <a:spLocks noChangeArrowheads="1"/>
        </xdr:cNvSpPr>
      </xdr:nvSpPr>
      <xdr:spPr>
        <a:xfrm>
          <a:off x="285750" y="5191125"/>
          <a:ext cx="6210300" cy="8572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profit after taxation increased substantially by 208% as compared to previous year. In view of the order book and prospective overseas projects, coupled with the Company's effort to improve operational efficiency and strengthen its core activities locally and overseas, the Directors expect the Group to continue achieving good performance for the next financial year ending 31 December 2005. </a:t>
          </a:r>
        </a:p>
      </xdr:txBody>
    </xdr:sp>
    <xdr:clientData/>
  </xdr:twoCellAnchor>
  <xdr:twoCellAnchor>
    <xdr:from>
      <xdr:col>1</xdr:col>
      <xdr:colOff>9525</xdr:colOff>
      <xdr:row>75</xdr:row>
      <xdr:rowOff>9525</xdr:rowOff>
    </xdr:from>
    <xdr:to>
      <xdr:col>5</xdr:col>
      <xdr:colOff>1104900</xdr:colOff>
      <xdr:row>76</xdr:row>
      <xdr:rowOff>104775</xdr:rowOff>
    </xdr:to>
    <xdr:sp>
      <xdr:nvSpPr>
        <xdr:cNvPr id="4" name="TextBox 7"/>
        <xdr:cNvSpPr txBox="1">
          <a:spLocks noChangeArrowheads="1"/>
        </xdr:cNvSpPr>
      </xdr:nvSpPr>
      <xdr:spPr>
        <a:xfrm>
          <a:off x="285750" y="12192000"/>
          <a:ext cx="6200775" cy="2571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sale of unquoted investments and properties for the current quarter under review.</a:t>
          </a:r>
        </a:p>
      </xdr:txBody>
    </xdr:sp>
    <xdr:clientData/>
  </xdr:twoCellAnchor>
  <xdr:twoCellAnchor>
    <xdr:from>
      <xdr:col>1</xdr:col>
      <xdr:colOff>9525</xdr:colOff>
      <xdr:row>79</xdr:row>
      <xdr:rowOff>9525</xdr:rowOff>
    </xdr:from>
    <xdr:to>
      <xdr:col>5</xdr:col>
      <xdr:colOff>1114425</xdr:colOff>
      <xdr:row>81</xdr:row>
      <xdr:rowOff>0</xdr:rowOff>
    </xdr:to>
    <xdr:sp>
      <xdr:nvSpPr>
        <xdr:cNvPr id="5" name="TextBox 8"/>
        <xdr:cNvSpPr txBox="1">
          <a:spLocks noChangeArrowheads="1"/>
        </xdr:cNvSpPr>
      </xdr:nvSpPr>
      <xdr:spPr>
        <a:xfrm>
          <a:off x="285750" y="12839700"/>
          <a:ext cx="6210300" cy="314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purchases and disposals of quoted securities for the quarter under review.</a:t>
          </a:r>
        </a:p>
      </xdr:txBody>
    </xdr:sp>
    <xdr:clientData/>
  </xdr:twoCellAnchor>
  <xdr:twoCellAnchor>
    <xdr:from>
      <xdr:col>1</xdr:col>
      <xdr:colOff>0</xdr:colOff>
      <xdr:row>85</xdr:row>
      <xdr:rowOff>0</xdr:rowOff>
    </xdr:from>
    <xdr:to>
      <xdr:col>5</xdr:col>
      <xdr:colOff>1114425</xdr:colOff>
      <xdr:row>99</xdr:row>
      <xdr:rowOff>57150</xdr:rowOff>
    </xdr:to>
    <xdr:sp>
      <xdr:nvSpPr>
        <xdr:cNvPr id="6" name="TextBox 9"/>
        <xdr:cNvSpPr txBox="1">
          <a:spLocks noChangeArrowheads="1"/>
        </xdr:cNvSpPr>
      </xdr:nvSpPr>
      <xdr:spPr>
        <a:xfrm>
          <a:off x="276225" y="13801725"/>
          <a:ext cx="6219825" cy="2324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corporate proposals announced but not completed as at the date of this announcement except for the following:
</a:t>
          </a:r>
          <a:r>
            <a:rPr lang="en-US" cap="none" sz="1000" b="1" i="0" u="none" baseline="0">
              <a:latin typeface="Arial"/>
              <a:ea typeface="Arial"/>
              <a:cs typeface="Arial"/>
            </a:rPr>
            <a:t>Acquisition of a foreign subsidiary</a:t>
          </a:r>
          <a:r>
            <a:rPr lang="en-US" cap="none" sz="1000" b="0" i="0" u="none" baseline="0">
              <a:latin typeface="Arial"/>
              <a:ea typeface="Arial"/>
              <a:cs typeface="Arial"/>
            </a:rPr>
            <a:t>
Pursuant to the Memorandum of Understanding dated 7 March 2003 and the disclosure in the Prospectus of Metronic Global Berhad ("MGB"), Metronic Engineering Sdn Bhd ("MESB"), a wholly-owned subsidiary of MGB, had, on 13 July 2004, entered into a conditional Acquisition of Shares and Shareholders Agreement with Infocon Holdings (S) Pte Ltd (“ISPL”) whereby MESB agreed to purchase 51% of shares in Infocon (Beijing) Environment Control Technology Company Limited (“IBEC”), a subsidiary of ISPL for a cash consideration of USD300,000. Approval from Bank Negara Malaysia under ECM 9 had been obtained on 23 July 2004.
As at the date of this report, the acquisition is pending balance payment of USD210,000 and  the transfer of shares from ISPL to MESB. 
</a:t>
          </a:r>
        </a:p>
      </xdr:txBody>
    </xdr:sp>
    <xdr:clientData/>
  </xdr:twoCellAnchor>
  <xdr:twoCellAnchor>
    <xdr:from>
      <xdr:col>0</xdr:col>
      <xdr:colOff>266700</xdr:colOff>
      <xdr:row>139</xdr:row>
      <xdr:rowOff>0</xdr:rowOff>
    </xdr:from>
    <xdr:to>
      <xdr:col>5</xdr:col>
      <xdr:colOff>1114425</xdr:colOff>
      <xdr:row>141</xdr:row>
      <xdr:rowOff>66675</xdr:rowOff>
    </xdr:to>
    <xdr:sp>
      <xdr:nvSpPr>
        <xdr:cNvPr id="7" name="TextBox 10"/>
        <xdr:cNvSpPr txBox="1">
          <a:spLocks noChangeArrowheads="1"/>
        </xdr:cNvSpPr>
      </xdr:nvSpPr>
      <xdr:spPr>
        <a:xfrm>
          <a:off x="266700" y="22583775"/>
          <a:ext cx="6229350" cy="3905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Group had not entered into any contracts involving off balance sheet financial instruments as at the date of this report except for the following:-
</a:t>
          </a:r>
        </a:p>
      </xdr:txBody>
    </xdr:sp>
    <xdr:clientData/>
  </xdr:twoCellAnchor>
  <xdr:twoCellAnchor>
    <xdr:from>
      <xdr:col>1</xdr:col>
      <xdr:colOff>9525</xdr:colOff>
      <xdr:row>158</xdr:row>
      <xdr:rowOff>9525</xdr:rowOff>
    </xdr:from>
    <xdr:to>
      <xdr:col>5</xdr:col>
      <xdr:colOff>1114425</xdr:colOff>
      <xdr:row>165</xdr:row>
      <xdr:rowOff>66675</xdr:rowOff>
    </xdr:to>
    <xdr:sp>
      <xdr:nvSpPr>
        <xdr:cNvPr id="8" name="TextBox 11"/>
        <xdr:cNvSpPr txBox="1">
          <a:spLocks noChangeArrowheads="1"/>
        </xdr:cNvSpPr>
      </xdr:nvSpPr>
      <xdr:spPr>
        <a:xfrm>
          <a:off x="285750" y="25688925"/>
          <a:ext cx="6210300" cy="11906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Metronic Engineering Sdn. Bhd. ("MESB") had on 26 September 2003 vide Civil Suit No MT3-22-833-2003 made a claim against United Engineers (Malaysia) Bhd ("UEM") for RM939,365.14 being the non-settlement of the third payment for the provision of BAS Control System for Telekom Malaysia Berhad Headquarters Project pursuant to an agreement between MESB and UEM dated 2 May 2002. The Defendant had filed its defence on 16 January 2004. MESB had filed its reply to the defence on 29 January 2004. The suit came up for 1st Pre-Trial Case Management on 1st February 2005 and the High Court has fixed 28th September 2005 as the next management date.</a:t>
          </a:r>
        </a:p>
      </xdr:txBody>
    </xdr:sp>
    <xdr:clientData/>
  </xdr:twoCellAnchor>
  <xdr:twoCellAnchor>
    <xdr:from>
      <xdr:col>1</xdr:col>
      <xdr:colOff>9525</xdr:colOff>
      <xdr:row>168</xdr:row>
      <xdr:rowOff>9525</xdr:rowOff>
    </xdr:from>
    <xdr:to>
      <xdr:col>5</xdr:col>
      <xdr:colOff>1104900</xdr:colOff>
      <xdr:row>173</xdr:row>
      <xdr:rowOff>76200</xdr:rowOff>
    </xdr:to>
    <xdr:sp>
      <xdr:nvSpPr>
        <xdr:cNvPr id="9" name="TextBox 12"/>
        <xdr:cNvSpPr txBox="1">
          <a:spLocks noChangeArrowheads="1"/>
        </xdr:cNvSpPr>
      </xdr:nvSpPr>
      <xdr:spPr>
        <a:xfrm>
          <a:off x="285750" y="27308175"/>
          <a:ext cx="6200775" cy="8763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 final gross dividend of 3% less 28% income tax, amounting to RM612,447.19 in respect of the financial year ended 31 December 2004 was proposed by the Board during the current quarter under review, which is subject to the shareholders' approval.
The total gross dividends for the financial year ended 31 December 2004 is 6% per share less income tax.</a:t>
          </a:r>
        </a:p>
      </xdr:txBody>
    </xdr:sp>
    <xdr:clientData/>
  </xdr:twoCellAnchor>
  <xdr:twoCellAnchor>
    <xdr:from>
      <xdr:col>1</xdr:col>
      <xdr:colOff>9525</xdr:colOff>
      <xdr:row>188</xdr:row>
      <xdr:rowOff>9525</xdr:rowOff>
    </xdr:from>
    <xdr:to>
      <xdr:col>5</xdr:col>
      <xdr:colOff>1095375</xdr:colOff>
      <xdr:row>191</xdr:row>
      <xdr:rowOff>0</xdr:rowOff>
    </xdr:to>
    <xdr:sp>
      <xdr:nvSpPr>
        <xdr:cNvPr id="10" name="TextBox 13"/>
        <xdr:cNvSpPr txBox="1">
          <a:spLocks noChangeArrowheads="1"/>
        </xdr:cNvSpPr>
      </xdr:nvSpPr>
      <xdr:spPr>
        <a:xfrm>
          <a:off x="285750" y="30546675"/>
          <a:ext cx="6191250" cy="4762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statements were authorised for issue by the Board of Directors in accordance with a resolution of the directors on 28 February 2005.</a:t>
          </a:r>
        </a:p>
      </xdr:txBody>
    </xdr:sp>
    <xdr:clientData/>
  </xdr:twoCellAnchor>
  <xdr:twoCellAnchor>
    <xdr:from>
      <xdr:col>1</xdr:col>
      <xdr:colOff>9525</xdr:colOff>
      <xdr:row>68</xdr:row>
      <xdr:rowOff>9525</xdr:rowOff>
    </xdr:from>
    <xdr:to>
      <xdr:col>5</xdr:col>
      <xdr:colOff>1085850</xdr:colOff>
      <xdr:row>70</xdr:row>
      <xdr:rowOff>38100</xdr:rowOff>
    </xdr:to>
    <xdr:sp>
      <xdr:nvSpPr>
        <xdr:cNvPr id="11" name="TextBox 14"/>
        <xdr:cNvSpPr txBox="1">
          <a:spLocks noChangeArrowheads="1"/>
        </xdr:cNvSpPr>
      </xdr:nvSpPr>
      <xdr:spPr>
        <a:xfrm>
          <a:off x="285750" y="11058525"/>
          <a:ext cx="6181725" cy="352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effective tax rates for the periods presented above are higher than the statutory tax rate principally due to certain expenses which are not deductible for tax proposes.</a:t>
          </a:r>
        </a:p>
      </xdr:txBody>
    </xdr:sp>
    <xdr:clientData/>
  </xdr:twoCellAnchor>
  <xdr:twoCellAnchor>
    <xdr:from>
      <xdr:col>1</xdr:col>
      <xdr:colOff>9525</xdr:colOff>
      <xdr:row>111</xdr:row>
      <xdr:rowOff>0</xdr:rowOff>
    </xdr:from>
    <xdr:to>
      <xdr:col>5</xdr:col>
      <xdr:colOff>1114425</xdr:colOff>
      <xdr:row>114</xdr:row>
      <xdr:rowOff>66675</xdr:rowOff>
    </xdr:to>
    <xdr:sp>
      <xdr:nvSpPr>
        <xdr:cNvPr id="12" name="TextBox 15"/>
        <xdr:cNvSpPr txBox="1">
          <a:spLocks noChangeArrowheads="1"/>
        </xdr:cNvSpPr>
      </xdr:nvSpPr>
      <xdr:spPr>
        <a:xfrm>
          <a:off x="285750" y="18011775"/>
          <a:ext cx="6210300" cy="552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As at the date of this report, the proceeds arising from the public issue of 71,000,000 new ordinary shares of 10 sen each pursuant to the listing of the Company on the MESDAQ Market of Bursa Securities amounting to RM14.91 million were utilised as follows:
</a:t>
          </a:r>
        </a:p>
      </xdr:txBody>
    </xdr:sp>
    <xdr:clientData/>
  </xdr:twoCellAnchor>
  <xdr:twoCellAnchor>
    <xdr:from>
      <xdr:col>1</xdr:col>
      <xdr:colOff>9525</xdr:colOff>
      <xdr:row>46</xdr:row>
      <xdr:rowOff>9525</xdr:rowOff>
    </xdr:from>
    <xdr:to>
      <xdr:col>5</xdr:col>
      <xdr:colOff>1104900</xdr:colOff>
      <xdr:row>58</xdr:row>
      <xdr:rowOff>19050</xdr:rowOff>
    </xdr:to>
    <xdr:sp>
      <xdr:nvSpPr>
        <xdr:cNvPr id="13" name="TextBox 16"/>
        <xdr:cNvSpPr txBox="1">
          <a:spLocks noChangeArrowheads="1"/>
        </xdr:cNvSpPr>
      </xdr:nvSpPr>
      <xdr:spPr>
        <a:xfrm>
          <a:off x="285750" y="7477125"/>
          <a:ext cx="6200775" cy="19526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favourable variance of the consolidated profit after tax as compared to the forecasted figure were mainly due to:
a) Transfer of reserve on consolidation to the income statement resulting in increase of net profit by RM2.56 million.
b) Improvements in gross profit margin through effective cost saving measures especially in the area of supplier, subcontractor and inventory management.
c) Continuous process improvements through implementation of people-focused, process-centric and technology-driven strategies resulting in improvement of operational effectiveness and efficiency thereby improving the net profit.</a:t>
          </a:r>
        </a:p>
      </xdr:txBody>
    </xdr:sp>
    <xdr:clientData/>
  </xdr:twoCellAnchor>
  <xdr:twoCellAnchor>
    <xdr:from>
      <xdr:col>1</xdr:col>
      <xdr:colOff>9525</xdr:colOff>
      <xdr:row>24</xdr:row>
      <xdr:rowOff>9525</xdr:rowOff>
    </xdr:from>
    <xdr:to>
      <xdr:col>5</xdr:col>
      <xdr:colOff>1114425</xdr:colOff>
      <xdr:row>29</xdr:row>
      <xdr:rowOff>66675</xdr:rowOff>
    </xdr:to>
    <xdr:sp>
      <xdr:nvSpPr>
        <xdr:cNvPr id="14" name="TextBox 17"/>
        <xdr:cNvSpPr txBox="1">
          <a:spLocks noChangeArrowheads="1"/>
        </xdr:cNvSpPr>
      </xdr:nvSpPr>
      <xdr:spPr>
        <a:xfrm>
          <a:off x="285750" y="3895725"/>
          <a:ext cx="6210300" cy="866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profit before taxation for the current quarter ended 31 December 2004 of RM8,239,911 represents an increase of RM6,469,816 or 366% from the previous quarter ended 30 September 2004 of RM1,770,095. This was mainly attributable to the recognition of reserve on consolidation of RM2,564,417 as an other income in the consolidated income statement during the quarter under review. In addition, there was an improvement in the gross profit margin as compared with the preceding quarter. </a:t>
          </a:r>
        </a:p>
      </xdr:txBody>
    </xdr:sp>
    <xdr:clientData/>
  </xdr:twoCellAnchor>
  <xdr:twoCellAnchor>
    <xdr:from>
      <xdr:col>1</xdr:col>
      <xdr:colOff>0</xdr:colOff>
      <xdr:row>100</xdr:row>
      <xdr:rowOff>0</xdr:rowOff>
    </xdr:from>
    <xdr:to>
      <xdr:col>5</xdr:col>
      <xdr:colOff>1114425</xdr:colOff>
      <xdr:row>108</xdr:row>
      <xdr:rowOff>66675</xdr:rowOff>
    </xdr:to>
    <xdr:sp>
      <xdr:nvSpPr>
        <xdr:cNvPr id="15" name="TextBox 18"/>
        <xdr:cNvSpPr txBox="1">
          <a:spLocks noChangeArrowheads="1"/>
        </xdr:cNvSpPr>
      </xdr:nvSpPr>
      <xdr:spPr>
        <a:xfrm>
          <a:off x="276225" y="16230600"/>
          <a:ext cx="6219825" cy="1362075"/>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Incorporation of a foreign subsidiary
</a:t>
          </a:r>
          <a:r>
            <a:rPr lang="en-US" cap="none" sz="1000" b="0" i="0" u="none" baseline="0">
              <a:latin typeface="Arial"/>
              <a:ea typeface="Arial"/>
              <a:cs typeface="Arial"/>
            </a:rPr>
            <a:t>
On 31 January 2005, the Company announced the incorporation of a wholly owned foreign subsidiary, Metronic Microsystem (Beijing) Company Limited on 15 January 2005 in the People's Republic of China (PRC) with a total registered capital of USD1,250,000 via a subscription of 1,250,000 shares of USD1.00 each. Approval from Bank Negara Malaysia under ECM 9 was obtained on 21 February 2005.
As at the date of this report, the Company has yet to remit fund to the PRC for the aforesaid investment. </a:t>
          </a:r>
        </a:p>
      </xdr:txBody>
    </xdr:sp>
    <xdr:clientData/>
  </xdr:twoCellAnchor>
  <xdr:twoCellAnchor>
    <xdr:from>
      <xdr:col>1</xdr:col>
      <xdr:colOff>9525</xdr:colOff>
      <xdr:row>147</xdr:row>
      <xdr:rowOff>9525</xdr:rowOff>
    </xdr:from>
    <xdr:to>
      <xdr:col>5</xdr:col>
      <xdr:colOff>1114425</xdr:colOff>
      <xdr:row>155</xdr:row>
      <xdr:rowOff>38100</xdr:rowOff>
    </xdr:to>
    <xdr:sp>
      <xdr:nvSpPr>
        <xdr:cNvPr id="16" name="TextBox 19"/>
        <xdr:cNvSpPr txBox="1">
          <a:spLocks noChangeArrowheads="1"/>
        </xdr:cNvSpPr>
      </xdr:nvSpPr>
      <xdr:spPr>
        <a:xfrm>
          <a:off x="285750" y="23907750"/>
          <a:ext cx="6210300" cy="1323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are minimal credit and market risks posed by the above off balance sheet financial instrument as the forward foreign exchange contract was entered into with a reputable financial institution. 
The Group uses forward foreign exchange contracts to hedge its exposures to fluctuations in foreign exchange rates with respect to its committed purchases denominated in foreign currencies. The forward foreign exchange contracts are not recognised in the financial statement on inception. The hedged purchases transactions are recorded in the books at the contracted rates. Other exchange gains or losses arising from the contracts are recognised in the income statement upon maturity.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0:H18"/>
  <sheetViews>
    <sheetView workbookViewId="0" topLeftCell="A1">
      <selection activeCell="J7" sqref="J7"/>
    </sheetView>
  </sheetViews>
  <sheetFormatPr defaultColWidth="9.140625" defaultRowHeight="12.75"/>
  <cols>
    <col min="1" max="1" width="9.28125" style="0" bestFit="1" customWidth="1"/>
  </cols>
  <sheetData>
    <row r="10" spans="2:8" ht="23.25">
      <c r="B10" s="98" t="s">
        <v>134</v>
      </c>
      <c r="C10" s="98"/>
      <c r="D10" s="98"/>
      <c r="E10" s="98"/>
      <c r="F10" s="98"/>
      <c r="G10" s="98"/>
      <c r="H10" s="98"/>
    </row>
    <row r="11" spans="2:8" ht="15" customHeight="1">
      <c r="B11" s="99" t="s">
        <v>135</v>
      </c>
      <c r="C11" s="99"/>
      <c r="D11" s="99"/>
      <c r="E11" s="99"/>
      <c r="F11" s="99"/>
      <c r="G11" s="99"/>
      <c r="H11" s="99"/>
    </row>
    <row r="12" spans="2:8" ht="15" customHeight="1">
      <c r="B12" s="99" t="s">
        <v>136</v>
      </c>
      <c r="C12" s="99"/>
      <c r="D12" s="99"/>
      <c r="E12" s="99"/>
      <c r="F12" s="99"/>
      <c r="G12" s="99"/>
      <c r="H12" s="99"/>
    </row>
    <row r="13" ht="20.25">
      <c r="B13" s="64"/>
    </row>
    <row r="14" spans="2:8" s="65" customFormat="1" ht="18">
      <c r="B14" s="96" t="s">
        <v>138</v>
      </c>
      <c r="C14" s="96"/>
      <c r="D14" s="96"/>
      <c r="E14" s="96"/>
      <c r="F14" s="96"/>
      <c r="G14" s="96"/>
      <c r="H14" s="96"/>
    </row>
    <row r="15" s="65" customFormat="1" ht="18">
      <c r="B15" s="66"/>
    </row>
    <row r="16" spans="2:8" s="65" customFormat="1" ht="18">
      <c r="B16" s="96" t="s">
        <v>174</v>
      </c>
      <c r="C16" s="96"/>
      <c r="D16" s="96"/>
      <c r="E16" s="96"/>
      <c r="F16" s="96"/>
      <c r="G16" s="96"/>
      <c r="H16" s="96"/>
    </row>
    <row r="17" s="65" customFormat="1" ht="18">
      <c r="B17" s="66"/>
    </row>
    <row r="18" spans="2:8" s="65" customFormat="1" ht="18">
      <c r="B18" s="97" t="s">
        <v>187</v>
      </c>
      <c r="C18" s="97"/>
      <c r="D18" s="97"/>
      <c r="E18" s="97"/>
      <c r="F18" s="97"/>
      <c r="G18" s="97"/>
      <c r="H18" s="97"/>
    </row>
  </sheetData>
  <mergeCells count="6">
    <mergeCell ref="B16:H16"/>
    <mergeCell ref="B18:H18"/>
    <mergeCell ref="B10:H10"/>
    <mergeCell ref="B11:H11"/>
    <mergeCell ref="B12:H12"/>
    <mergeCell ref="B14:H14"/>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62"/>
  <sheetViews>
    <sheetView workbookViewId="0" topLeftCell="A16">
      <selection activeCell="D16" sqref="D16"/>
    </sheetView>
  </sheetViews>
  <sheetFormatPr defaultColWidth="9.140625" defaultRowHeight="12.75"/>
  <cols>
    <col min="1" max="1" width="9.140625" style="2" customWidth="1"/>
    <col min="2" max="2" width="27.140625" style="2" customWidth="1"/>
    <col min="3" max="3" width="8.7109375" style="38" customWidth="1"/>
    <col min="4" max="5" width="13.7109375" style="3" customWidth="1"/>
    <col min="6" max="6" width="1.57421875" style="3" customWidth="1"/>
    <col min="7" max="7" width="13.7109375" style="3" customWidth="1"/>
    <col min="8" max="8" width="13.421875" style="3" customWidth="1"/>
    <col min="9" max="16384" width="9.140625" style="2" customWidth="1"/>
  </cols>
  <sheetData>
    <row r="1" ht="12.75">
      <c r="A1" s="1" t="s">
        <v>0</v>
      </c>
    </row>
    <row r="2" ht="12.75">
      <c r="A2" s="2" t="s">
        <v>1</v>
      </c>
    </row>
    <row r="4" spans="1:8" s="1" customFormat="1" ht="12.75">
      <c r="A4" s="1" t="s">
        <v>2</v>
      </c>
      <c r="C4" s="57"/>
      <c r="D4" s="4"/>
      <c r="E4" s="4"/>
      <c r="F4" s="4"/>
      <c r="G4" s="4"/>
      <c r="H4" s="4"/>
    </row>
    <row r="5" spans="1:8" s="1" customFormat="1" ht="12.75">
      <c r="A5" s="1" t="s">
        <v>193</v>
      </c>
      <c r="C5" s="57"/>
      <c r="D5" s="4"/>
      <c r="E5" s="4"/>
      <c r="F5" s="4"/>
      <c r="G5" s="4"/>
      <c r="H5" s="4"/>
    </row>
    <row r="6" ht="12.75">
      <c r="A6" s="2" t="s">
        <v>3</v>
      </c>
    </row>
    <row r="8" spans="4:8" ht="12.75">
      <c r="D8" s="100" t="s">
        <v>180</v>
      </c>
      <c r="E8" s="100"/>
      <c r="F8" s="5"/>
      <c r="G8" s="100" t="s">
        <v>183</v>
      </c>
      <c r="H8" s="100"/>
    </row>
    <row r="9" spans="3:8" ht="12.75">
      <c r="C9" s="38" t="s">
        <v>78</v>
      </c>
      <c r="D9" s="5" t="s">
        <v>188</v>
      </c>
      <c r="E9" s="5" t="s">
        <v>83</v>
      </c>
      <c r="F9" s="5"/>
      <c r="G9" s="5" t="s">
        <v>182</v>
      </c>
      <c r="H9" s="5" t="s">
        <v>83</v>
      </c>
    </row>
    <row r="10" spans="4:8" ht="12.75">
      <c r="D10" s="5"/>
      <c r="E10" s="5"/>
      <c r="F10" s="5"/>
      <c r="G10" s="81" t="s">
        <v>189</v>
      </c>
      <c r="H10" s="5"/>
    </row>
    <row r="11" spans="4:8" ht="12.75">
      <c r="D11" s="5" t="s">
        <v>39</v>
      </c>
      <c r="E11" s="5" t="s">
        <v>39</v>
      </c>
      <c r="F11" s="5"/>
      <c r="G11" s="5" t="s">
        <v>39</v>
      </c>
      <c r="H11" s="5" t="s">
        <v>39</v>
      </c>
    </row>
    <row r="12" spans="4:8" ht="12.75">
      <c r="D12" s="5"/>
      <c r="E12" s="5"/>
      <c r="F12" s="5"/>
      <c r="G12" s="5"/>
      <c r="H12" s="5"/>
    </row>
    <row r="13" spans="1:8" ht="12.75">
      <c r="A13" s="2" t="s">
        <v>4</v>
      </c>
      <c r="C13" s="38">
        <v>8</v>
      </c>
      <c r="D13" s="3">
        <v>36498098</v>
      </c>
      <c r="E13" s="3">
        <v>0</v>
      </c>
      <c r="G13" s="3">
        <f>45741296+32966452+36498098</f>
        <v>115205846</v>
      </c>
      <c r="H13" s="3">
        <v>0</v>
      </c>
    </row>
    <row r="15" spans="1:8" ht="12.75">
      <c r="A15" s="2" t="s">
        <v>5</v>
      </c>
      <c r="D15" s="6">
        <v>-24944741</v>
      </c>
      <c r="E15" s="6">
        <v>0</v>
      </c>
      <c r="G15" s="6">
        <f>-37770482-28584664-24944741</f>
        <v>-91299887</v>
      </c>
      <c r="H15" s="6">
        <v>0</v>
      </c>
    </row>
    <row r="17" spans="1:8" ht="12.75">
      <c r="A17" s="2" t="s">
        <v>6</v>
      </c>
      <c r="D17" s="3">
        <f>SUM(D13:D15)</f>
        <v>11553357</v>
      </c>
      <c r="E17" s="3">
        <f>SUM(E13:E15)</f>
        <v>0</v>
      </c>
      <c r="G17" s="3">
        <f>SUM(G13:G15)</f>
        <v>23905959</v>
      </c>
      <c r="H17" s="3">
        <f>SUM(H13:H15)</f>
        <v>0</v>
      </c>
    </row>
    <row r="19" spans="1:8" ht="12.75">
      <c r="A19" s="2" t="s">
        <v>7</v>
      </c>
      <c r="D19" s="3">
        <v>58671</v>
      </c>
      <c r="E19" s="3">
        <v>0</v>
      </c>
      <c r="G19" s="3">
        <f>81430+53752+58671</f>
        <v>193853</v>
      </c>
      <c r="H19" s="3">
        <v>0</v>
      </c>
    </row>
    <row r="20" spans="4:7" ht="12.75">
      <c r="D20" s="12"/>
      <c r="E20" s="12"/>
      <c r="F20" s="12"/>
      <c r="G20" s="12"/>
    </row>
    <row r="21" spans="1:7" ht="12.75">
      <c r="A21" s="2" t="s">
        <v>224</v>
      </c>
      <c r="D21" s="12">
        <v>2564417</v>
      </c>
      <c r="E21" s="12"/>
      <c r="F21" s="12"/>
      <c r="G21" s="12">
        <v>2564417</v>
      </c>
    </row>
    <row r="22" spans="1:4" ht="12.75">
      <c r="A22" s="2" t="s">
        <v>218</v>
      </c>
      <c r="D22" s="12"/>
    </row>
    <row r="24" spans="1:8" ht="12.75">
      <c r="A24" s="2" t="s">
        <v>14</v>
      </c>
      <c r="D24" s="6">
        <v>-6016676</v>
      </c>
      <c r="E24" s="6">
        <v>0</v>
      </c>
      <c r="G24" s="6">
        <f>-3432977-2681429-6016676</f>
        <v>-12131082</v>
      </c>
      <c r="H24" s="6">
        <v>0</v>
      </c>
    </row>
    <row r="26" spans="1:8" ht="12.75">
      <c r="A26" s="2" t="s">
        <v>8</v>
      </c>
      <c r="D26" s="3">
        <f>SUM(D17:D25)</f>
        <v>8159769</v>
      </c>
      <c r="E26" s="3">
        <f>SUM(E17:E25)</f>
        <v>0</v>
      </c>
      <c r="G26" s="3">
        <f>SUM(G17:G25)</f>
        <v>14533147</v>
      </c>
      <c r="H26" s="3">
        <f>SUM(H17:H25)</f>
        <v>0</v>
      </c>
    </row>
    <row r="28" spans="1:8" ht="12.75">
      <c r="A28" s="2" t="s">
        <v>69</v>
      </c>
      <c r="D28" s="3">
        <v>-25756</v>
      </c>
      <c r="E28" s="3">
        <v>0</v>
      </c>
      <c r="G28" s="3">
        <f>-107166-113206-25756</f>
        <v>-246128</v>
      </c>
      <c r="H28" s="3">
        <v>0</v>
      </c>
    </row>
    <row r="29" spans="4:8" ht="12.75">
      <c r="D29" s="12"/>
      <c r="E29" s="12"/>
      <c r="F29" s="12"/>
      <c r="G29" s="12"/>
      <c r="H29" s="12"/>
    </row>
    <row r="30" spans="1:8" ht="12.75">
      <c r="A30" s="2" t="s">
        <v>9</v>
      </c>
      <c r="D30" s="6">
        <v>105898</v>
      </c>
      <c r="E30" s="6">
        <v>0</v>
      </c>
      <c r="F30" s="12"/>
      <c r="G30" s="6">
        <f>33437+129190+105898</f>
        <v>268525</v>
      </c>
      <c r="H30" s="6">
        <v>0</v>
      </c>
    </row>
    <row r="32" spans="1:8" ht="12.75">
      <c r="A32" s="2" t="s">
        <v>10</v>
      </c>
      <c r="D32" s="3">
        <f>SUM(D26:D31)</f>
        <v>8239911</v>
      </c>
      <c r="E32" s="3">
        <f>SUM(E26:E31)</f>
        <v>0</v>
      </c>
      <c r="G32" s="3">
        <f>SUM(G26:G31)</f>
        <v>14555544</v>
      </c>
      <c r="H32" s="3">
        <f>SUM(H26:H31)</f>
        <v>0</v>
      </c>
    </row>
    <row r="34" spans="1:8" ht="12.75">
      <c r="A34" s="2" t="s">
        <v>11</v>
      </c>
      <c r="C34" s="38">
        <v>20</v>
      </c>
      <c r="D34" s="6">
        <v>-1888434</v>
      </c>
      <c r="E34" s="6">
        <v>0</v>
      </c>
      <c r="G34" s="6">
        <f>-1423800-545900-1888434</f>
        <v>-3858134</v>
      </c>
      <c r="H34" s="6">
        <v>0</v>
      </c>
    </row>
    <row r="36" spans="1:8" ht="13.5" thickBot="1">
      <c r="A36" s="2" t="s">
        <v>12</v>
      </c>
      <c r="D36" s="8">
        <f>SUM(D32:D35)</f>
        <v>6351477</v>
      </c>
      <c r="E36" s="8">
        <f>SUM(E32:E35)</f>
        <v>0</v>
      </c>
      <c r="G36" s="8">
        <f>SUM(G32:G35)</f>
        <v>10697410</v>
      </c>
      <c r="H36" s="8">
        <f>SUM(H32:H35)</f>
        <v>0</v>
      </c>
    </row>
    <row r="37" ht="13.5" thickTop="1"/>
    <row r="38" ht="12.75" hidden="1"/>
    <row r="39" spans="2:5" ht="12.75" hidden="1">
      <c r="B39" s="2" t="s">
        <v>199</v>
      </c>
      <c r="C39" s="38">
        <v>77</v>
      </c>
      <c r="D39" s="3">
        <v>20</v>
      </c>
      <c r="E39" s="3">
        <f>D39*C39/C$42</f>
        <v>4.2076502732240435</v>
      </c>
    </row>
    <row r="40" spans="2:5" ht="12.75" hidden="1">
      <c r="B40" s="2" t="s">
        <v>200</v>
      </c>
      <c r="C40" s="38">
        <v>67</v>
      </c>
      <c r="D40" s="3">
        <v>212540000</v>
      </c>
      <c r="E40" s="3">
        <f>D40*C40/C$42</f>
        <v>38907595.6284153</v>
      </c>
    </row>
    <row r="41" spans="2:5" ht="12.75" hidden="1">
      <c r="B41" s="2" t="s">
        <v>201</v>
      </c>
      <c r="C41" s="84">
        <v>222</v>
      </c>
      <c r="D41" s="6">
        <v>283540000</v>
      </c>
      <c r="E41" s="6">
        <f>D41*C41/C$42</f>
        <v>171983278.6885246</v>
      </c>
    </row>
    <row r="42" spans="3:5" ht="12.75" hidden="1">
      <c r="C42" s="38">
        <f>SUM(C39:C41)</f>
        <v>366</v>
      </c>
      <c r="E42" s="5">
        <f>SUM(E39:E41)</f>
        <v>210890878.5245902</v>
      </c>
    </row>
    <row r="43" spans="1:7" ht="12.75" hidden="1">
      <c r="A43" s="35" t="s">
        <v>68</v>
      </c>
      <c r="D43" s="3">
        <v>210890879</v>
      </c>
      <c r="G43" s="3">
        <v>210890879</v>
      </c>
    </row>
    <row r="45" spans="1:7" ht="12.75">
      <c r="A45" s="2" t="s">
        <v>15</v>
      </c>
      <c r="G45" s="7"/>
    </row>
    <row r="46" spans="2:8" ht="12.75">
      <c r="B46" s="2" t="s">
        <v>79</v>
      </c>
      <c r="D46" s="7">
        <f>D36/D43*100</f>
        <v>3.0117362259180496</v>
      </c>
      <c r="E46" s="5" t="s">
        <v>60</v>
      </c>
      <c r="G46" s="7">
        <f>G36/G43*100</f>
        <v>5.072485851794473</v>
      </c>
      <c r="H46" s="5" t="s">
        <v>60</v>
      </c>
    </row>
    <row r="47" spans="2:8" ht="12.75">
      <c r="B47" s="2" t="s">
        <v>80</v>
      </c>
      <c r="D47" s="95">
        <v>3.01</v>
      </c>
      <c r="E47" s="5" t="s">
        <v>60</v>
      </c>
      <c r="G47" s="95">
        <v>5.07</v>
      </c>
      <c r="H47" s="5" t="s">
        <v>60</v>
      </c>
    </row>
    <row r="48" spans="7:8" ht="12.75">
      <c r="G48" s="5"/>
      <c r="H48" s="5"/>
    </row>
    <row r="49" spans="7:8" ht="12.75">
      <c r="G49" s="5"/>
      <c r="H49" s="5"/>
    </row>
    <row r="50" spans="7:8" ht="12.75">
      <c r="G50" s="5"/>
      <c r="H50" s="5"/>
    </row>
    <row r="51" spans="7:8" ht="12.75">
      <c r="G51" s="5"/>
      <c r="H51" s="5"/>
    </row>
    <row r="52" spans="7:8" ht="12.75">
      <c r="G52" s="5"/>
      <c r="H52" s="5"/>
    </row>
    <row r="53" spans="2:8" ht="12.75">
      <c r="B53" s="27"/>
      <c r="C53" s="48"/>
      <c r="D53" s="12"/>
      <c r="E53" s="12"/>
      <c r="G53" s="5"/>
      <c r="H53" s="5"/>
    </row>
    <row r="54" spans="2:8" ht="12.75">
      <c r="B54" s="27"/>
      <c r="C54" s="48"/>
      <c r="D54" s="12"/>
      <c r="E54" s="12"/>
      <c r="G54" s="5"/>
      <c r="H54" s="5"/>
    </row>
    <row r="55" spans="2:8" ht="12.75">
      <c r="B55" s="27"/>
      <c r="C55" s="48"/>
      <c r="D55" s="12"/>
      <c r="E55" s="12"/>
      <c r="G55" s="5"/>
      <c r="H55" s="5"/>
    </row>
    <row r="56" spans="2:8" ht="12.75">
      <c r="B56" s="27"/>
      <c r="C56" s="48"/>
      <c r="D56" s="12"/>
      <c r="E56" s="45"/>
      <c r="G56" s="5"/>
      <c r="H56" s="5"/>
    </row>
    <row r="57" spans="7:8" ht="12.75">
      <c r="G57" s="5"/>
      <c r="H57" s="5"/>
    </row>
    <row r="58" spans="7:8" ht="12.75">
      <c r="G58" s="5"/>
      <c r="H58" s="5"/>
    </row>
    <row r="59" spans="7:8" ht="12.75">
      <c r="G59" s="5"/>
      <c r="H59" s="5"/>
    </row>
    <row r="60" spans="7:8" ht="12.75">
      <c r="G60" s="5"/>
      <c r="H60" s="5"/>
    </row>
    <row r="61" spans="7:8" ht="12.75">
      <c r="G61" s="5"/>
      <c r="H61" s="5"/>
    </row>
    <row r="62" ht="12.75">
      <c r="G62" s="5"/>
    </row>
  </sheetData>
  <mergeCells count="2">
    <mergeCell ref="G8:H8"/>
    <mergeCell ref="D8:E8"/>
  </mergeCells>
  <printOptions/>
  <pageMargins left="0.5905511811023623" right="0.3937007874015748" top="1.1655511811023622" bottom="0.3937007874015748" header="0.5118110236220472" footer="0.5118110236220472"/>
  <pageSetup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1:G55"/>
  <sheetViews>
    <sheetView workbookViewId="0" topLeftCell="A40">
      <selection activeCell="B32" sqref="B32"/>
    </sheetView>
  </sheetViews>
  <sheetFormatPr defaultColWidth="9.140625" defaultRowHeight="12.75"/>
  <cols>
    <col min="1" max="1" width="9.140625" style="2" customWidth="1"/>
    <col min="2" max="2" width="44.421875" style="2" customWidth="1"/>
    <col min="3" max="3" width="9.421875" style="38" customWidth="1"/>
    <col min="4" max="4" width="9.28125" style="3" hidden="1" customWidth="1"/>
    <col min="5" max="5" width="15.421875" style="3" hidden="1" customWidth="1"/>
    <col min="6" max="6" width="16.28125" style="3" customWidth="1"/>
    <col min="7" max="7" width="12.8515625" style="2" customWidth="1"/>
    <col min="8" max="16384" width="9.140625" style="2" customWidth="1"/>
  </cols>
  <sheetData>
    <row r="1" ht="12.75">
      <c r="A1" s="1" t="s">
        <v>0</v>
      </c>
    </row>
    <row r="2" ht="12.75">
      <c r="A2" s="2" t="s">
        <v>1</v>
      </c>
    </row>
    <row r="4" spans="1:6" s="1" customFormat="1" ht="12.75">
      <c r="A4" s="1" t="s">
        <v>16</v>
      </c>
      <c r="C4" s="57"/>
      <c r="D4" s="4"/>
      <c r="E4" s="4"/>
      <c r="F4" s="4"/>
    </row>
    <row r="5" spans="1:6" s="1" customFormat="1" ht="12.75">
      <c r="A5" s="1" t="s">
        <v>190</v>
      </c>
      <c r="C5" s="57"/>
      <c r="D5" s="4"/>
      <c r="E5" s="4"/>
      <c r="F5" s="4"/>
    </row>
    <row r="6" spans="1:7" s="1" customFormat="1" ht="12.75">
      <c r="A6" s="2" t="s">
        <v>3</v>
      </c>
      <c r="C6" s="57"/>
      <c r="D6" s="4"/>
      <c r="E6" s="4"/>
      <c r="F6" s="4"/>
      <c r="G6" s="38" t="s">
        <v>86</v>
      </c>
    </row>
    <row r="7" spans="4:7" ht="12.75">
      <c r="D7" s="5" t="s">
        <v>84</v>
      </c>
      <c r="E7" s="5" t="s">
        <v>84</v>
      </c>
      <c r="F7" s="5" t="s">
        <v>84</v>
      </c>
      <c r="G7" s="38" t="s">
        <v>85</v>
      </c>
    </row>
    <row r="8" spans="4:7" ht="12.75">
      <c r="D8" s="5" t="s">
        <v>81</v>
      </c>
      <c r="E8" s="5" t="s">
        <v>81</v>
      </c>
      <c r="F8" s="5" t="s">
        <v>81</v>
      </c>
      <c r="G8" s="38" t="s">
        <v>82</v>
      </c>
    </row>
    <row r="9" spans="3:7" ht="12.75">
      <c r="C9" s="38" t="s">
        <v>78</v>
      </c>
      <c r="D9" s="5" t="s">
        <v>146</v>
      </c>
      <c r="E9" s="5" t="s">
        <v>185</v>
      </c>
      <c r="F9" s="5" t="s">
        <v>188</v>
      </c>
      <c r="G9" s="38" t="s">
        <v>83</v>
      </c>
    </row>
    <row r="10" spans="4:7" ht="12.75">
      <c r="D10" s="5" t="s">
        <v>39</v>
      </c>
      <c r="E10" s="5" t="s">
        <v>39</v>
      </c>
      <c r="F10" s="5" t="s">
        <v>39</v>
      </c>
      <c r="G10" s="5" t="s">
        <v>39</v>
      </c>
    </row>
    <row r="11" spans="4:6" ht="12.75">
      <c r="D11" s="9"/>
      <c r="E11" s="9"/>
      <c r="F11" s="9"/>
    </row>
    <row r="12" spans="1:7" ht="12.75">
      <c r="A12" s="2" t="s">
        <v>17</v>
      </c>
      <c r="D12" s="3">
        <v>6287231</v>
      </c>
      <c r="E12" s="3">
        <v>6712693</v>
      </c>
      <c r="F12" s="3">
        <v>9148154</v>
      </c>
      <c r="G12" s="3">
        <v>0</v>
      </c>
    </row>
    <row r="13" spans="1:7" ht="12.75">
      <c r="A13" s="2" t="s">
        <v>18</v>
      </c>
      <c r="D13" s="3">
        <v>139121</v>
      </c>
      <c r="E13" s="3">
        <v>139121</v>
      </c>
      <c r="F13" s="3">
        <f>125384+94000</f>
        <v>219384</v>
      </c>
      <c r="G13" s="3">
        <v>0</v>
      </c>
    </row>
    <row r="14" spans="1:7" ht="12.75">
      <c r="A14" s="2" t="s">
        <v>76</v>
      </c>
      <c r="D14" s="3">
        <v>970000</v>
      </c>
      <c r="E14" s="3">
        <v>1000000</v>
      </c>
      <c r="F14" s="3">
        <v>1140000</v>
      </c>
      <c r="G14" s="3">
        <v>0</v>
      </c>
    </row>
    <row r="15" spans="1:7" ht="12.75" hidden="1">
      <c r="A15" s="2" t="s">
        <v>70</v>
      </c>
      <c r="C15" s="38">
        <v>15</v>
      </c>
      <c r="D15" s="3">
        <v>-2564417</v>
      </c>
      <c r="E15" s="3">
        <v>-2564417</v>
      </c>
      <c r="G15" s="3">
        <v>0</v>
      </c>
    </row>
    <row r="16" ht="12.75">
      <c r="G16" s="3"/>
    </row>
    <row r="17" spans="1:7" ht="12.75">
      <c r="A17" s="2" t="s">
        <v>19</v>
      </c>
      <c r="G17" s="3"/>
    </row>
    <row r="18" spans="1:7" ht="12.75">
      <c r="A18" s="2" t="s">
        <v>20</v>
      </c>
      <c r="D18" s="3">
        <v>2904663</v>
      </c>
      <c r="E18" s="3">
        <v>2168835</v>
      </c>
      <c r="F18" s="3">
        <v>1527301</v>
      </c>
      <c r="G18" s="3">
        <v>0</v>
      </c>
    </row>
    <row r="19" spans="1:7" ht="12.75">
      <c r="A19" s="2" t="s">
        <v>21</v>
      </c>
      <c r="D19" s="3">
        <f>14168190+58610575</f>
        <v>72778765</v>
      </c>
      <c r="E19" s="3">
        <f>3468537+66150885</f>
        <v>69619422</v>
      </c>
      <c r="F19" s="3">
        <f>8276901+62713372</f>
        <v>70990273</v>
      </c>
      <c r="G19" s="3">
        <v>0</v>
      </c>
    </row>
    <row r="20" spans="1:7" ht="12.75">
      <c r="A20" s="2" t="s">
        <v>22</v>
      </c>
      <c r="D20" s="3">
        <v>1252119</v>
      </c>
      <c r="E20" s="3">
        <f>1136819+90000+181089</f>
        <v>1407908</v>
      </c>
      <c r="F20" s="3">
        <f>2276467+120000</f>
        <v>2396467</v>
      </c>
      <c r="G20" s="3">
        <v>368844</v>
      </c>
    </row>
    <row r="21" spans="1:7" ht="12.75">
      <c r="A21" s="2" t="s">
        <v>23</v>
      </c>
      <c r="D21" s="3">
        <v>7708450</v>
      </c>
      <c r="E21" s="3">
        <v>7618246</v>
      </c>
      <c r="F21" s="3">
        <v>5975613</v>
      </c>
      <c r="G21" s="3">
        <v>0</v>
      </c>
    </row>
    <row r="22" spans="1:7" ht="12.75">
      <c r="A22" s="2" t="s">
        <v>24</v>
      </c>
      <c r="D22" s="3">
        <v>2463427</v>
      </c>
      <c r="E22" s="3">
        <v>19174435</v>
      </c>
      <c r="F22" s="3">
        <f>4597095+7040200</f>
        <v>11637295</v>
      </c>
      <c r="G22" s="3">
        <v>2</v>
      </c>
    </row>
    <row r="23" spans="4:7" ht="12.75">
      <c r="D23" s="10">
        <f>SUM(D18:D22)</f>
        <v>87107424</v>
      </c>
      <c r="E23" s="10">
        <f>SUM(E18:E22)</f>
        <v>99988846</v>
      </c>
      <c r="F23" s="10">
        <f>SUM(F18:F22)</f>
        <v>92526949</v>
      </c>
      <c r="G23" s="10">
        <f>SUM(G18:G22)</f>
        <v>368846</v>
      </c>
    </row>
    <row r="24" ht="12.75">
      <c r="G24" s="3"/>
    </row>
    <row r="25" spans="1:7" ht="12.75">
      <c r="A25" s="2" t="s">
        <v>25</v>
      </c>
      <c r="G25" s="3"/>
    </row>
    <row r="26" spans="1:7" ht="12.75">
      <c r="A26" s="2" t="s">
        <v>26</v>
      </c>
      <c r="D26" s="3">
        <f>39708627+3055518</f>
        <v>42764145</v>
      </c>
      <c r="E26" s="3">
        <v>40880605</v>
      </c>
      <c r="F26" s="3">
        <f>31296985+11349625+8134197</f>
        <v>50780807</v>
      </c>
      <c r="G26" s="3">
        <v>0</v>
      </c>
    </row>
    <row r="27" spans="1:7" ht="12.75">
      <c r="A27" s="2" t="s">
        <v>27</v>
      </c>
      <c r="D27" s="3">
        <f>8384266+1738663-75000</f>
        <v>10047929</v>
      </c>
      <c r="E27" s="3">
        <f>8495411+2979531+539058</f>
        <v>12014000</v>
      </c>
      <c r="F27" s="3">
        <f>9366519+3059236+294012-8134197</f>
        <v>4585570</v>
      </c>
      <c r="G27" s="3">
        <v>370108</v>
      </c>
    </row>
    <row r="28" spans="1:7" ht="12.75">
      <c r="A28" s="2" t="s">
        <v>28</v>
      </c>
      <c r="C28" s="38">
        <v>24</v>
      </c>
      <c r="D28" s="3">
        <v>10905554</v>
      </c>
      <c r="E28" s="3">
        <v>8890984</v>
      </c>
      <c r="F28" s="3">
        <v>553576</v>
      </c>
      <c r="G28" s="3">
        <v>0</v>
      </c>
    </row>
    <row r="29" spans="1:7" ht="12.75">
      <c r="A29" s="2" t="s">
        <v>29</v>
      </c>
      <c r="D29" s="3">
        <v>4737823</v>
      </c>
      <c r="E29" s="3">
        <v>3857702</v>
      </c>
      <c r="F29" s="3">
        <v>2265850</v>
      </c>
      <c r="G29" s="3">
        <v>0</v>
      </c>
    </row>
    <row r="30" spans="1:7" ht="12.75">
      <c r="A30" s="2" t="s">
        <v>226</v>
      </c>
      <c r="C30" s="38">
        <v>27</v>
      </c>
      <c r="D30" s="3">
        <v>4737823</v>
      </c>
      <c r="E30" s="3">
        <v>3857702</v>
      </c>
      <c r="F30" s="3">
        <v>612447</v>
      </c>
      <c r="G30" s="3">
        <v>0</v>
      </c>
    </row>
    <row r="31" spans="4:7" ht="12.75">
      <c r="D31" s="10">
        <f>SUM(D26:D30)</f>
        <v>73193274</v>
      </c>
      <c r="E31" s="10">
        <f>SUM(E26:E30)</f>
        <v>69500993</v>
      </c>
      <c r="F31" s="10">
        <f>SUM(F26:F30)</f>
        <v>58798250</v>
      </c>
      <c r="G31" s="10">
        <f>SUM(G26:G30)</f>
        <v>370108</v>
      </c>
    </row>
    <row r="32" spans="1:7" ht="12.75">
      <c r="A32" s="2" t="s">
        <v>30</v>
      </c>
      <c r="D32" s="10">
        <f>D23-D31</f>
        <v>13914150</v>
      </c>
      <c r="E32" s="10">
        <f>E23-E31</f>
        <v>30487853</v>
      </c>
      <c r="F32" s="10">
        <f>F23-F31</f>
        <v>33728699</v>
      </c>
      <c r="G32" s="10">
        <f>G23-G31</f>
        <v>-1262</v>
      </c>
    </row>
    <row r="33" spans="4:7" ht="12.75">
      <c r="D33" s="12"/>
      <c r="E33" s="12"/>
      <c r="F33" s="12"/>
      <c r="G33" s="12"/>
    </row>
    <row r="34" spans="4:7" ht="13.5" thickBot="1">
      <c r="D34" s="8">
        <f>SUM(D12:D15)+D32</f>
        <v>18746085</v>
      </c>
      <c r="E34" s="8">
        <f>SUM(E12:E15)+E32</f>
        <v>35775250</v>
      </c>
      <c r="F34" s="8">
        <f>SUM(F12:F15)+F32</f>
        <v>44236237</v>
      </c>
      <c r="G34" s="8">
        <f>SUM(G12:G15)+G32</f>
        <v>-1262</v>
      </c>
    </row>
    <row r="35" ht="13.5" thickTop="1">
      <c r="G35" s="3"/>
    </row>
    <row r="36" spans="1:7" ht="12.75">
      <c r="A36" s="2" t="s">
        <v>31</v>
      </c>
      <c r="G36" s="3"/>
    </row>
    <row r="37" spans="1:7" ht="12.75">
      <c r="A37" s="2" t="s">
        <v>32</v>
      </c>
      <c r="D37" s="3">
        <v>21254000</v>
      </c>
      <c r="E37" s="3">
        <v>28354000</v>
      </c>
      <c r="F37" s="3">
        <v>28354000</v>
      </c>
      <c r="G37" s="3">
        <v>2</v>
      </c>
    </row>
    <row r="38" spans="1:7" ht="12.75">
      <c r="A38" s="2" t="s">
        <v>222</v>
      </c>
      <c r="D38" s="3">
        <v>0</v>
      </c>
      <c r="E38" s="3">
        <v>6433824</v>
      </c>
      <c r="F38" s="3">
        <v>6406222</v>
      </c>
      <c r="G38" s="3">
        <v>0</v>
      </c>
    </row>
    <row r="39" spans="1:7" ht="12.75">
      <c r="A39" s="2" t="s">
        <v>223</v>
      </c>
      <c r="D39" s="6">
        <v>434293</v>
      </c>
      <c r="E39" s="6">
        <v>3120474</v>
      </c>
      <c r="F39" s="6">
        <v>9471252</v>
      </c>
      <c r="G39" s="6">
        <v>-1264</v>
      </c>
    </row>
    <row r="40" spans="4:7" ht="12.75">
      <c r="D40" s="3">
        <f>SUM(D37:D39)</f>
        <v>21688293</v>
      </c>
      <c r="E40" s="3">
        <f>SUM(E37:E39)</f>
        <v>37908298</v>
      </c>
      <c r="F40" s="3">
        <f>SUM(F37:F39)</f>
        <v>44231474</v>
      </c>
      <c r="G40" s="3">
        <f>SUM(G37:G39)</f>
        <v>-1262</v>
      </c>
    </row>
    <row r="41" ht="12.75">
      <c r="G41" s="3"/>
    </row>
    <row r="42" spans="1:7" ht="12.75">
      <c r="A42" s="2" t="s">
        <v>34</v>
      </c>
      <c r="C42" s="38">
        <v>24</v>
      </c>
      <c r="D42" s="3">
        <v>22283</v>
      </c>
      <c r="E42" s="3">
        <v>19050</v>
      </c>
      <c r="F42" s="3">
        <v>4763</v>
      </c>
      <c r="G42" s="3">
        <v>0</v>
      </c>
    </row>
    <row r="43" spans="1:7" ht="12.75" hidden="1">
      <c r="A43" s="2" t="s">
        <v>35</v>
      </c>
      <c r="C43" s="38">
        <v>24</v>
      </c>
      <c r="D43" s="3">
        <v>1773332</v>
      </c>
      <c r="E43" s="3">
        <v>1705604</v>
      </c>
      <c r="F43" s="3">
        <v>0</v>
      </c>
      <c r="G43" s="3">
        <v>0</v>
      </c>
    </row>
    <row r="44" spans="4:7" ht="13.5" thickBot="1">
      <c r="D44" s="11">
        <f>SUM(D40:D43)</f>
        <v>23483908</v>
      </c>
      <c r="E44" s="11">
        <f>SUM(E40:E43)</f>
        <v>39632952</v>
      </c>
      <c r="F44" s="11">
        <f>SUM(F40:F43)</f>
        <v>44236237</v>
      </c>
      <c r="G44" s="11">
        <f>SUM(G40:G43)</f>
        <v>-1262</v>
      </c>
    </row>
    <row r="45" spans="4:7" ht="13.5" thickTop="1">
      <c r="D45" s="12"/>
      <c r="E45" s="12"/>
      <c r="F45" s="12"/>
      <c r="G45" s="12"/>
    </row>
    <row r="46" spans="4:7" ht="12.75">
      <c r="D46" s="12"/>
      <c r="E46" s="12"/>
      <c r="F46" s="85"/>
      <c r="G46" s="12"/>
    </row>
    <row r="47" spans="4:7" ht="12.75">
      <c r="D47" s="12"/>
      <c r="E47" s="12"/>
      <c r="F47" s="12"/>
      <c r="G47" s="12"/>
    </row>
    <row r="48" spans="4:7" ht="12.75">
      <c r="D48" s="12"/>
      <c r="E48" s="12"/>
      <c r="F48" s="12"/>
      <c r="G48" s="12"/>
    </row>
    <row r="49" spans="4:7" ht="12.75">
      <c r="D49" s="12"/>
      <c r="E49" s="12"/>
      <c r="F49" s="12"/>
      <c r="G49" s="12"/>
    </row>
    <row r="50" spans="4:7" ht="12.75">
      <c r="D50" s="12"/>
      <c r="E50" s="12"/>
      <c r="F50" s="12"/>
      <c r="G50" s="12"/>
    </row>
    <row r="51" spans="4:7" ht="12.75">
      <c r="D51" s="12"/>
      <c r="E51" s="12"/>
      <c r="F51" s="12"/>
      <c r="G51" s="12"/>
    </row>
    <row r="52" spans="4:7" ht="12.75">
      <c r="D52" s="12"/>
      <c r="E52" s="12"/>
      <c r="F52" s="12"/>
      <c r="G52" s="12"/>
    </row>
    <row r="53" spans="4:7" ht="12.75">
      <c r="D53" s="12"/>
      <c r="E53" s="12"/>
      <c r="F53" s="12"/>
      <c r="G53" s="12"/>
    </row>
    <row r="54" spans="4:6" ht="12.75">
      <c r="D54" s="12"/>
      <c r="E54" s="12"/>
      <c r="F54" s="12"/>
    </row>
    <row r="55" spans="4:6" ht="12.75">
      <c r="D55" s="12"/>
      <c r="E55" s="12"/>
      <c r="F55" s="12"/>
    </row>
  </sheetData>
  <printOptions/>
  <pageMargins left="0.5905511811023623" right="0.3937007874015748" top="1.1655511811023622" bottom="0.3937007874015748" header="0.5118110236220472" footer="0.5118110236220472"/>
  <pageSetup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G24"/>
  <sheetViews>
    <sheetView workbookViewId="0" topLeftCell="A4">
      <selection activeCell="F24" sqref="F24"/>
    </sheetView>
  </sheetViews>
  <sheetFormatPr defaultColWidth="9.140625" defaultRowHeight="12.75"/>
  <cols>
    <col min="1" max="1" width="3.00390625" style="0" customWidth="1"/>
    <col min="2" max="2" width="28.421875" style="0" bestFit="1" customWidth="1"/>
    <col min="3" max="3" width="6.140625" style="0" customWidth="1"/>
    <col min="4" max="4" width="13.57421875" style="13" customWidth="1"/>
    <col min="5" max="5" width="13.421875" style="13" customWidth="1"/>
    <col min="6" max="6" width="17.8515625" style="0" bestFit="1" customWidth="1"/>
    <col min="7" max="7" width="14.28125" style="0" customWidth="1"/>
  </cols>
  <sheetData>
    <row r="1" spans="1:5" s="2" customFormat="1" ht="12.75">
      <c r="A1" s="1" t="s">
        <v>0</v>
      </c>
      <c r="D1" s="3"/>
      <c r="E1" s="3"/>
    </row>
    <row r="2" spans="1:5" s="2" customFormat="1" ht="12.75">
      <c r="A2" s="2" t="s">
        <v>1</v>
      </c>
      <c r="D2" s="3"/>
      <c r="E2" s="3"/>
    </row>
    <row r="3" spans="4:5" s="2" customFormat="1" ht="12.75">
      <c r="D3" s="3"/>
      <c r="E3" s="3"/>
    </row>
    <row r="4" spans="1:5" s="1" customFormat="1" ht="12.75">
      <c r="A4" s="1" t="s">
        <v>36</v>
      </c>
      <c r="D4" s="4"/>
      <c r="E4" s="4"/>
    </row>
    <row r="5" spans="1:5" s="1" customFormat="1" ht="12.75">
      <c r="A5" s="1" t="s">
        <v>193</v>
      </c>
      <c r="D5" s="4"/>
      <c r="E5" s="4"/>
    </row>
    <row r="6" spans="1:5" s="2" customFormat="1" ht="12.75">
      <c r="A6" s="2" t="s">
        <v>3</v>
      </c>
      <c r="D6" s="3"/>
      <c r="E6" s="3"/>
    </row>
    <row r="8" spans="4:7" ht="12.75">
      <c r="D8" s="14" t="s">
        <v>37</v>
      </c>
      <c r="E8" s="67" t="s">
        <v>37</v>
      </c>
      <c r="F8" s="15" t="s">
        <v>139</v>
      </c>
      <c r="G8" s="15"/>
    </row>
    <row r="9" spans="3:7" ht="12.75">
      <c r="C9" s="15" t="s">
        <v>78</v>
      </c>
      <c r="D9" s="67" t="s">
        <v>137</v>
      </c>
      <c r="E9" s="67" t="s">
        <v>145</v>
      </c>
      <c r="F9" s="15" t="s">
        <v>33</v>
      </c>
      <c r="G9" s="15" t="s">
        <v>38</v>
      </c>
    </row>
    <row r="10" spans="4:7" ht="12.75">
      <c r="D10" s="14" t="s">
        <v>39</v>
      </c>
      <c r="E10" s="67" t="s">
        <v>39</v>
      </c>
      <c r="F10" s="15" t="s">
        <v>39</v>
      </c>
      <c r="G10" s="15" t="s">
        <v>39</v>
      </c>
    </row>
    <row r="12" spans="1:7" ht="12.75">
      <c r="A12" t="s">
        <v>40</v>
      </c>
      <c r="D12" s="13">
        <v>2</v>
      </c>
      <c r="F12" s="13">
        <v>-1264</v>
      </c>
      <c r="G12" s="16">
        <f>SUM(D12:F12)</f>
        <v>-1262</v>
      </c>
    </row>
    <row r="13" ht="12.75">
      <c r="F13" s="13"/>
    </row>
    <row r="14" spans="1:7" ht="12.75">
      <c r="A14" t="s">
        <v>194</v>
      </c>
      <c r="C14" s="15"/>
      <c r="F14" s="13"/>
      <c r="G14" s="16"/>
    </row>
    <row r="15" spans="2:7" ht="12.75">
      <c r="B15" t="s">
        <v>149</v>
      </c>
      <c r="C15" s="15"/>
      <c r="D15" s="13">
        <f>21253998</f>
        <v>21253998</v>
      </c>
      <c r="F15" s="13"/>
      <c r="G15" s="16">
        <f>SUM(D15:F15)</f>
        <v>21253998</v>
      </c>
    </row>
    <row r="16" spans="2:7" ht="12.75">
      <c r="B16" t="s">
        <v>150</v>
      </c>
      <c r="C16" s="15"/>
      <c r="D16" s="13">
        <v>7100000</v>
      </c>
      <c r="E16" s="13">
        <v>6406222</v>
      </c>
      <c r="F16" s="13"/>
      <c r="G16" s="16">
        <f>SUM(D16:F16)</f>
        <v>13506222</v>
      </c>
    </row>
    <row r="17" spans="2:7" ht="12.75">
      <c r="B17" t="s">
        <v>176</v>
      </c>
      <c r="C17" s="15"/>
      <c r="F17" s="13"/>
      <c r="G17" s="16"/>
    </row>
    <row r="18" ht="12.75">
      <c r="F18" s="13"/>
    </row>
    <row r="19" spans="1:7" ht="12.75">
      <c r="A19" t="s">
        <v>195</v>
      </c>
      <c r="F19" s="13">
        <v>10697410</v>
      </c>
      <c r="G19" s="16">
        <f>SUM(D19:F19)</f>
        <v>10697410</v>
      </c>
    </row>
    <row r="20" spans="6:7" ht="12.75">
      <c r="F20" s="13"/>
      <c r="G20" s="16"/>
    </row>
    <row r="21" spans="1:7" ht="12.75">
      <c r="A21" t="s">
        <v>186</v>
      </c>
      <c r="C21" s="15">
        <v>7</v>
      </c>
      <c r="F21" s="13">
        <v>-612447</v>
      </c>
      <c r="G21" s="16">
        <f>SUM(D21:F21)</f>
        <v>-612447</v>
      </c>
    </row>
    <row r="22" spans="1:7" ht="12.75">
      <c r="A22" t="s">
        <v>225</v>
      </c>
      <c r="C22" s="15">
        <v>27</v>
      </c>
      <c r="F22" s="13">
        <v>-612447</v>
      </c>
      <c r="G22" s="16">
        <f>SUM(D22:F22)</f>
        <v>-612447</v>
      </c>
    </row>
    <row r="23" ht="12.75">
      <c r="F23" s="13"/>
    </row>
    <row r="24" spans="1:7" ht="13.5" thickBot="1">
      <c r="A24" t="s">
        <v>191</v>
      </c>
      <c r="D24" s="17">
        <f>SUM(D12:D23)</f>
        <v>28354000</v>
      </c>
      <c r="E24" s="17">
        <f>SUM(E12:E23)</f>
        <v>6406222</v>
      </c>
      <c r="F24" s="17">
        <f>SUM(F12:F23)</f>
        <v>9471252</v>
      </c>
      <c r="G24" s="18">
        <f>SUM(D24:F24)</f>
        <v>44231474</v>
      </c>
    </row>
    <row r="25" ht="13.5" thickTop="1"/>
  </sheetData>
  <printOptions/>
  <pageMargins left="0.5905511811023623" right="0.3937007874015748" top="1.1655511811023622" bottom="0.3937007874015748" header="0.5118110236220472" footer="0.5118110236220472"/>
  <pageSetup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1:I29"/>
  <sheetViews>
    <sheetView workbookViewId="0" topLeftCell="A34">
      <selection activeCell="B37" sqref="B37"/>
    </sheetView>
  </sheetViews>
  <sheetFormatPr defaultColWidth="9.140625" defaultRowHeight="12.75"/>
  <cols>
    <col min="1" max="1" width="9.140625" style="2" customWidth="1"/>
    <col min="2" max="2" width="53.8515625" style="2" customWidth="1"/>
    <col min="3" max="3" width="13.7109375" style="3" hidden="1" customWidth="1"/>
    <col min="4" max="4" width="2.00390625" style="3" hidden="1" customWidth="1"/>
    <col min="5" max="5" width="13.7109375" style="3" hidden="1" customWidth="1"/>
    <col min="6" max="6" width="2.00390625" style="3" hidden="1" customWidth="1"/>
    <col min="7" max="7" width="13.7109375" style="3" customWidth="1"/>
    <col min="8" max="8" width="2.00390625" style="3" customWidth="1"/>
    <col min="9" max="9" width="13.7109375" style="3" customWidth="1"/>
    <col min="10" max="16384" width="9.140625" style="2" customWidth="1"/>
  </cols>
  <sheetData>
    <row r="1" ht="12.75">
      <c r="A1" s="1" t="s">
        <v>0</v>
      </c>
    </row>
    <row r="2" ht="12.75">
      <c r="A2" s="2" t="s">
        <v>1</v>
      </c>
    </row>
    <row r="4" spans="1:9" s="1" customFormat="1" ht="12.75">
      <c r="A4" s="1" t="s">
        <v>41</v>
      </c>
      <c r="C4" s="4"/>
      <c r="D4" s="4"/>
      <c r="E4" s="4"/>
      <c r="F4" s="4"/>
      <c r="G4" s="4"/>
      <c r="H4" s="4"/>
      <c r="I4" s="4"/>
    </row>
    <row r="5" spans="1:9" s="1" customFormat="1" ht="12.75">
      <c r="A5" s="1" t="s">
        <v>193</v>
      </c>
      <c r="C5" s="4"/>
      <c r="D5" s="4"/>
      <c r="E5" s="4"/>
      <c r="F5" s="4"/>
      <c r="G5" s="4"/>
      <c r="H5" s="4"/>
      <c r="I5" s="4"/>
    </row>
    <row r="6" ht="12.75">
      <c r="A6" s="2" t="s">
        <v>3</v>
      </c>
    </row>
    <row r="7" spans="3:9" ht="12.75">
      <c r="C7" s="100" t="s">
        <v>77</v>
      </c>
      <c r="D7" s="100"/>
      <c r="E7" s="100"/>
      <c r="F7" s="5"/>
      <c r="G7" s="100" t="s">
        <v>192</v>
      </c>
      <c r="H7" s="100"/>
      <c r="I7" s="100"/>
    </row>
    <row r="8" spans="3:9" ht="12.75">
      <c r="C8" s="5"/>
      <c r="D8" s="5"/>
      <c r="E8" s="5"/>
      <c r="F8" s="5"/>
      <c r="G8" s="5" t="s">
        <v>182</v>
      </c>
      <c r="H8" s="5"/>
      <c r="I8" s="5"/>
    </row>
    <row r="9" spans="3:9" ht="12.75">
      <c r="C9" s="5" t="s">
        <v>13</v>
      </c>
      <c r="D9" s="5"/>
      <c r="E9" s="5" t="s">
        <v>148</v>
      </c>
      <c r="F9" s="5"/>
      <c r="G9" s="81" t="s">
        <v>189</v>
      </c>
      <c r="H9" s="5"/>
      <c r="I9" s="5" t="s">
        <v>83</v>
      </c>
    </row>
    <row r="10" spans="3:9" ht="12.75">
      <c r="C10" s="5" t="s">
        <v>39</v>
      </c>
      <c r="D10" s="5"/>
      <c r="E10" s="5" t="s">
        <v>39</v>
      </c>
      <c r="F10" s="5"/>
      <c r="G10" s="5" t="s">
        <v>39</v>
      </c>
      <c r="H10" s="5"/>
      <c r="I10" s="5" t="s">
        <v>39</v>
      </c>
    </row>
    <row r="11" spans="3:9" ht="12.75">
      <c r="C11" s="5"/>
      <c r="D11" s="5"/>
      <c r="E11" s="5" t="s">
        <v>147</v>
      </c>
      <c r="F11" s="5"/>
      <c r="G11" s="5"/>
      <c r="H11" s="5"/>
      <c r="I11" s="5"/>
    </row>
    <row r="12" spans="1:9" ht="12.75">
      <c r="A12" s="2" t="s">
        <v>63</v>
      </c>
      <c r="C12" s="3">
        <v>-1719211</v>
      </c>
      <c r="E12" s="3">
        <v>0</v>
      </c>
      <c r="G12" s="3">
        <v>7665962</v>
      </c>
      <c r="I12" s="3">
        <v>0</v>
      </c>
    </row>
    <row r="14" spans="1:9" ht="12.75">
      <c r="A14" s="2" t="s">
        <v>64</v>
      </c>
      <c r="C14" s="3">
        <v>-213176</v>
      </c>
      <c r="E14" s="3">
        <v>0</v>
      </c>
      <c r="G14" s="3">
        <v>-1994089</v>
      </c>
      <c r="I14" s="3">
        <v>0</v>
      </c>
    </row>
    <row r="16" spans="1:9" ht="12.75">
      <c r="A16" s="2" t="s">
        <v>65</v>
      </c>
      <c r="C16" s="6">
        <v>3492568</v>
      </c>
      <c r="E16" s="6">
        <v>0</v>
      </c>
      <c r="F16" s="6"/>
      <c r="G16" s="6">
        <v>5965419</v>
      </c>
      <c r="I16" s="6">
        <v>0</v>
      </c>
    </row>
    <row r="18" spans="1:9" ht="12.75">
      <c r="A18" s="2" t="s">
        <v>66</v>
      </c>
      <c r="C18" s="3">
        <f>SUM(C12:C16)</f>
        <v>1560181</v>
      </c>
      <c r="E18" s="3">
        <v>0</v>
      </c>
      <c r="G18" s="3">
        <f>SUM(G12:G16)</f>
        <v>11637292</v>
      </c>
      <c r="I18" s="3">
        <v>0</v>
      </c>
    </row>
    <row r="20" spans="1:9" ht="12.75">
      <c r="A20" s="2" t="s">
        <v>67</v>
      </c>
      <c r="C20" s="3">
        <v>162556</v>
      </c>
      <c r="E20" s="3">
        <v>0</v>
      </c>
      <c r="G20" s="3">
        <v>2</v>
      </c>
      <c r="I20" s="3">
        <v>0</v>
      </c>
    </row>
    <row r="22" spans="1:9" ht="13.5" thickBot="1">
      <c r="A22" s="2" t="s">
        <v>87</v>
      </c>
      <c r="C22" s="11">
        <f>SUM(C18:C20)</f>
        <v>1722737</v>
      </c>
      <c r="E22" s="11">
        <v>0</v>
      </c>
      <c r="F22" s="11"/>
      <c r="G22" s="11">
        <f>SUM(G18:G20)</f>
        <v>11637294</v>
      </c>
      <c r="I22" s="11">
        <v>0</v>
      </c>
    </row>
    <row r="23" ht="13.5" thickTop="1"/>
    <row r="25" ht="12.75">
      <c r="A25" s="2" t="s">
        <v>88</v>
      </c>
    </row>
    <row r="27" spans="1:9" ht="12.75">
      <c r="A27" s="2" t="s">
        <v>71</v>
      </c>
      <c r="C27" s="3">
        <v>2463427</v>
      </c>
      <c r="E27" s="3">
        <v>0</v>
      </c>
      <c r="G27" s="3">
        <v>11637294</v>
      </c>
      <c r="I27" s="3">
        <v>0</v>
      </c>
    </row>
    <row r="28" spans="3:5" ht="12.75">
      <c r="C28" s="3">
        <v>-740690</v>
      </c>
      <c r="E28" s="3">
        <v>0</v>
      </c>
    </row>
    <row r="29" spans="3:9" ht="13.5" thickBot="1">
      <c r="C29" s="11">
        <f>SUM(C27:C28)</f>
        <v>1722737</v>
      </c>
      <c r="E29" s="11">
        <v>0</v>
      </c>
      <c r="F29" s="11"/>
      <c r="G29" s="11">
        <f>SUM(G27:G28)</f>
        <v>11637294</v>
      </c>
      <c r="I29" s="11">
        <v>0</v>
      </c>
    </row>
    <row r="30" ht="13.5" thickTop="1"/>
  </sheetData>
  <mergeCells count="2">
    <mergeCell ref="C7:E7"/>
    <mergeCell ref="G7:I7"/>
  </mergeCells>
  <printOptions/>
  <pageMargins left="0.5905511811023623" right="0.3937007874015748"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F162"/>
  <sheetViews>
    <sheetView view="pageBreakPreview" zoomScaleSheetLayoutView="100" workbookViewId="0" topLeftCell="A32">
      <selection activeCell="C51" sqref="C51"/>
    </sheetView>
  </sheetViews>
  <sheetFormatPr defaultColWidth="9.140625" defaultRowHeight="12.75"/>
  <cols>
    <col min="1" max="1" width="4.140625" style="24" customWidth="1"/>
    <col min="2" max="2" width="13.7109375" style="19" customWidth="1"/>
    <col min="3" max="3" width="44.28125" style="19" customWidth="1"/>
    <col min="4" max="4" width="15.57421875" style="20" customWidth="1"/>
    <col min="5" max="5" width="17.8515625" style="20" customWidth="1"/>
    <col min="6" max="6" width="11.28125" style="71" bestFit="1" customWidth="1"/>
    <col min="7" max="16384" width="8.8515625" style="20" customWidth="1"/>
  </cols>
  <sheetData>
    <row r="1" spans="1:6" s="2" customFormat="1" ht="12.75">
      <c r="A1" s="24" t="s">
        <v>0</v>
      </c>
      <c r="C1" s="3"/>
      <c r="F1" s="27"/>
    </row>
    <row r="2" spans="1:6" s="2" customFormat="1" ht="12.75">
      <c r="A2" s="29" t="s">
        <v>1</v>
      </c>
      <c r="C2" s="3"/>
      <c r="F2" s="27"/>
    </row>
    <row r="3" spans="1:3" ht="12.75">
      <c r="A3" s="30"/>
      <c r="B3" s="23"/>
      <c r="C3" s="23"/>
    </row>
    <row r="5" ht="12.75">
      <c r="B5" s="21"/>
    </row>
    <row r="6" ht="12.75">
      <c r="B6" s="25"/>
    </row>
    <row r="8" spans="1:2" ht="12.75">
      <c r="A8" s="58" t="s">
        <v>90</v>
      </c>
      <c r="B8" s="21" t="s">
        <v>42</v>
      </c>
    </row>
    <row r="9" ht="12.75">
      <c r="B9" s="21"/>
    </row>
    <row r="10" ht="12.75">
      <c r="B10" s="21"/>
    </row>
    <row r="11" ht="12.75">
      <c r="B11" s="21"/>
    </row>
    <row r="12" ht="12.75">
      <c r="B12" s="21"/>
    </row>
    <row r="13" ht="12.75">
      <c r="B13" s="21"/>
    </row>
    <row r="14" ht="12.75">
      <c r="B14" s="21"/>
    </row>
    <row r="15" ht="12.75">
      <c r="B15" s="21"/>
    </row>
    <row r="16" ht="12.75">
      <c r="B16" s="21"/>
    </row>
    <row r="17" spans="1:2" ht="12.75">
      <c r="A17" s="58" t="s">
        <v>89</v>
      </c>
      <c r="B17" s="21" t="s">
        <v>91</v>
      </c>
    </row>
    <row r="18" spans="1:2" ht="12.75">
      <c r="A18" s="58"/>
      <c r="B18" s="21"/>
    </row>
    <row r="19" ht="12.75">
      <c r="B19" s="21"/>
    </row>
    <row r="22" spans="1:2" ht="12.75">
      <c r="A22" s="58" t="s">
        <v>92</v>
      </c>
      <c r="B22" s="21" t="s">
        <v>44</v>
      </c>
    </row>
    <row r="23" ht="12.75">
      <c r="B23" s="21"/>
    </row>
    <row r="27" spans="1:2" ht="12.75">
      <c r="A27" s="58" t="s">
        <v>93</v>
      </c>
      <c r="B27" s="21" t="s">
        <v>45</v>
      </c>
    </row>
    <row r="28" ht="12.75">
      <c r="B28" s="21"/>
    </row>
    <row r="29" spans="1:2" ht="13.5" customHeight="1">
      <c r="A29" s="20"/>
      <c r="B29" s="20"/>
    </row>
    <row r="30" ht="13.5" customHeight="1">
      <c r="B30" s="22"/>
    </row>
    <row r="31" ht="13.5" customHeight="1">
      <c r="B31" s="22"/>
    </row>
    <row r="32" spans="1:6" s="2" customFormat="1" ht="12.75">
      <c r="A32" s="59" t="s">
        <v>94</v>
      </c>
      <c r="B32" s="26" t="s">
        <v>46</v>
      </c>
      <c r="C32" s="27"/>
      <c r="F32" s="27"/>
    </row>
    <row r="33" spans="1:6" s="2" customFormat="1" ht="12.75">
      <c r="A33" s="31"/>
      <c r="B33" s="26"/>
      <c r="C33" s="27"/>
      <c r="F33" s="27"/>
    </row>
    <row r="34" spans="1:2" ht="13.5" customHeight="1">
      <c r="A34" s="20"/>
      <c r="B34" s="20"/>
    </row>
    <row r="35" ht="13.5" customHeight="1"/>
    <row r="36" spans="1:6" s="2" customFormat="1" ht="12.75">
      <c r="A36" s="59" t="s">
        <v>95</v>
      </c>
      <c r="B36" s="26" t="s">
        <v>50</v>
      </c>
      <c r="C36" s="27"/>
      <c r="F36" s="27"/>
    </row>
    <row r="37" spans="1:6" s="2" customFormat="1" ht="12.75">
      <c r="A37" s="59"/>
      <c r="B37" s="26"/>
      <c r="C37" s="27"/>
      <c r="F37" s="27"/>
    </row>
    <row r="38" spans="1:6" s="2" customFormat="1" ht="12.75">
      <c r="A38" s="59"/>
      <c r="B38" s="26"/>
      <c r="C38" s="27"/>
      <c r="F38" s="27"/>
    </row>
    <row r="39" spans="1:6" s="2" customFormat="1" ht="12.75">
      <c r="A39" s="59"/>
      <c r="B39" s="26"/>
      <c r="C39" s="27"/>
      <c r="F39" s="27"/>
    </row>
    <row r="40" spans="1:6" s="2" customFormat="1" ht="12.75">
      <c r="A40" s="59"/>
      <c r="B40" s="26"/>
      <c r="C40" s="27"/>
      <c r="F40" s="27"/>
    </row>
    <row r="41" spans="1:6" s="2" customFormat="1" ht="12.75">
      <c r="A41" s="59" t="s">
        <v>96</v>
      </c>
      <c r="B41" s="26" t="s">
        <v>47</v>
      </c>
      <c r="C41" s="27"/>
      <c r="F41" s="27"/>
    </row>
    <row r="42" spans="1:6" s="2" customFormat="1" ht="12.75">
      <c r="A42" s="31"/>
      <c r="B42" s="26"/>
      <c r="C42" s="27"/>
      <c r="F42" s="27"/>
    </row>
    <row r="43" spans="1:6" s="2" customFormat="1" ht="12.75">
      <c r="A43" s="31"/>
      <c r="B43" s="26"/>
      <c r="C43" s="27"/>
      <c r="F43" s="27"/>
    </row>
    <row r="44" spans="1:6" s="2" customFormat="1" ht="12.75">
      <c r="A44" s="31"/>
      <c r="B44" s="26"/>
      <c r="C44" s="27"/>
      <c r="F44" s="27"/>
    </row>
    <row r="45" spans="1:6" s="2" customFormat="1" ht="12.75">
      <c r="A45" s="31"/>
      <c r="B45" s="26"/>
      <c r="C45" s="27"/>
      <c r="F45" s="27"/>
    </row>
    <row r="46" spans="1:6" s="2" customFormat="1" ht="12.75">
      <c r="A46" s="31"/>
      <c r="B46" s="26"/>
      <c r="C46" s="27"/>
      <c r="F46" s="27"/>
    </row>
    <row r="47" spans="1:6" s="2" customFormat="1" ht="12.75">
      <c r="A47" s="31"/>
      <c r="B47" s="27"/>
      <c r="C47" s="27"/>
      <c r="F47" s="27"/>
    </row>
    <row r="48" spans="1:6" s="2" customFormat="1" ht="12.75">
      <c r="A48" s="31"/>
      <c r="B48" s="27"/>
      <c r="C48" s="27"/>
      <c r="F48" s="27"/>
    </row>
    <row r="49" spans="1:6" s="2" customFormat="1" ht="12.75">
      <c r="A49" s="31"/>
      <c r="B49" s="27"/>
      <c r="C49" s="27"/>
      <c r="F49" s="27"/>
    </row>
    <row r="50" spans="1:6" s="2" customFormat="1" ht="12.75">
      <c r="A50" s="31"/>
      <c r="B50" s="27"/>
      <c r="C50" s="27"/>
      <c r="F50" s="27"/>
    </row>
    <row r="51" spans="1:6" s="2" customFormat="1" ht="12.75">
      <c r="A51" s="59" t="s">
        <v>97</v>
      </c>
      <c r="B51" s="26" t="s">
        <v>48</v>
      </c>
      <c r="C51" s="27"/>
      <c r="F51" s="27"/>
    </row>
    <row r="52" spans="1:6" s="2" customFormat="1" ht="12.75">
      <c r="A52" s="59"/>
      <c r="B52" s="26"/>
      <c r="C52" s="27"/>
      <c r="F52" s="27"/>
    </row>
    <row r="53" spans="1:6" s="2" customFormat="1" ht="12.75">
      <c r="A53" s="31"/>
      <c r="C53" s="27"/>
      <c r="D53" s="45" t="s">
        <v>77</v>
      </c>
      <c r="E53" s="45" t="s">
        <v>182</v>
      </c>
      <c r="F53" s="27"/>
    </row>
    <row r="54" spans="1:6" s="2" customFormat="1" ht="12.75">
      <c r="A54" s="31"/>
      <c r="B54" s="26"/>
      <c r="C54" s="27"/>
      <c r="D54" s="45" t="s">
        <v>188</v>
      </c>
      <c r="E54" s="82" t="s">
        <v>196</v>
      </c>
      <c r="F54" s="27"/>
    </row>
    <row r="55" spans="1:6" s="2" customFormat="1" ht="12.75">
      <c r="A55" s="31"/>
      <c r="B55" s="26"/>
      <c r="C55" s="27"/>
      <c r="D55" s="45" t="s">
        <v>39</v>
      </c>
      <c r="E55" s="45" t="s">
        <v>39</v>
      </c>
      <c r="F55" s="27"/>
    </row>
    <row r="56" spans="1:6" s="2" customFormat="1" ht="12.75">
      <c r="A56" s="31"/>
      <c r="B56" s="26" t="s">
        <v>102</v>
      </c>
      <c r="C56" s="27"/>
      <c r="D56" s="45"/>
      <c r="E56" s="45"/>
      <c r="F56" s="27"/>
    </row>
    <row r="57" spans="1:6" s="2" customFormat="1" ht="12.75" customHeight="1">
      <c r="A57" s="31"/>
      <c r="B57" s="27" t="s">
        <v>98</v>
      </c>
      <c r="C57" s="27"/>
      <c r="D57" s="43">
        <v>35146338</v>
      </c>
      <c r="E57" s="43">
        <f>44199818+31835546+35146338</f>
        <v>111181702</v>
      </c>
      <c r="F57" s="69"/>
    </row>
    <row r="58" spans="1:6" s="2" customFormat="1" ht="12.75">
      <c r="A58" s="31"/>
      <c r="B58" s="27" t="s">
        <v>99</v>
      </c>
      <c r="C58" s="27"/>
      <c r="D58" s="3">
        <v>1180035</v>
      </c>
      <c r="E58" s="3">
        <f>1182580+985203+1180035</f>
        <v>3347818</v>
      </c>
      <c r="F58" s="69"/>
    </row>
    <row r="59" spans="1:6" s="2" customFormat="1" ht="12.75">
      <c r="A59" s="31"/>
      <c r="B59" s="32" t="s">
        <v>100</v>
      </c>
      <c r="C59" s="27"/>
      <c r="D59" s="45">
        <v>171725</v>
      </c>
      <c r="E59" s="45">
        <f>358898+145703+171725</f>
        <v>676326</v>
      </c>
      <c r="F59" s="69"/>
    </row>
    <row r="60" spans="1:6" s="2" customFormat="1" ht="13.5" thickBot="1">
      <c r="A60" s="31"/>
      <c r="B60" s="32"/>
      <c r="C60" s="27"/>
      <c r="D60" s="49">
        <f>SUM(D57:D59)</f>
        <v>36498098</v>
      </c>
      <c r="E60" s="49">
        <f>SUM(E57:E59)</f>
        <v>115205846</v>
      </c>
      <c r="F60" s="69"/>
    </row>
    <row r="61" spans="1:6" s="2" customFormat="1" ht="13.5" thickTop="1">
      <c r="A61" s="31"/>
      <c r="B61" s="32"/>
      <c r="C61" s="27"/>
      <c r="D61" s="69"/>
      <c r="E61" s="69"/>
      <c r="F61" s="27"/>
    </row>
    <row r="62" spans="1:6" s="2" customFormat="1" ht="12.75">
      <c r="A62" s="31"/>
      <c r="B62" s="51" t="s">
        <v>142</v>
      </c>
      <c r="C62" s="27"/>
      <c r="D62" s="69"/>
      <c r="E62" s="69"/>
      <c r="F62" s="27"/>
    </row>
    <row r="63" spans="1:6" s="2" customFormat="1" ht="12.75">
      <c r="A63" s="31"/>
      <c r="B63" s="27" t="s">
        <v>98</v>
      </c>
      <c r="C63" s="27"/>
      <c r="D63" s="69">
        <v>10645515</v>
      </c>
      <c r="E63" s="69">
        <f>6750070+3522685+10645515</f>
        <v>20918270</v>
      </c>
      <c r="F63" s="69"/>
    </row>
    <row r="64" spans="1:6" s="2" customFormat="1" ht="12.75">
      <c r="A64" s="31"/>
      <c r="B64" s="27" t="s">
        <v>99</v>
      </c>
      <c r="C64" s="27"/>
      <c r="D64" s="69">
        <v>774770</v>
      </c>
      <c r="E64" s="69">
        <f>983656+696519+774770</f>
        <v>2454945</v>
      </c>
      <c r="F64" s="69"/>
    </row>
    <row r="65" spans="1:6" s="2" customFormat="1" ht="12.75">
      <c r="A65" s="31"/>
      <c r="B65" s="32" t="s">
        <v>100</v>
      </c>
      <c r="C65" s="27"/>
      <c r="D65" s="69">
        <v>133072</v>
      </c>
      <c r="E65" s="69">
        <f>237088+162584+133072</f>
        <v>532744</v>
      </c>
      <c r="F65" s="69"/>
    </row>
    <row r="66" spans="1:6" s="2" customFormat="1" ht="12.75">
      <c r="A66" s="31"/>
      <c r="B66" s="32" t="s">
        <v>143</v>
      </c>
      <c r="C66" s="27"/>
      <c r="D66" s="70">
        <f>58671+2564417</f>
        <v>2623088</v>
      </c>
      <c r="E66" s="70">
        <f>81430+53752+2623088</f>
        <v>2758270</v>
      </c>
      <c r="F66" s="69"/>
    </row>
    <row r="67" spans="1:6" s="2" customFormat="1" ht="12.75">
      <c r="A67" s="31"/>
      <c r="B67" s="32"/>
      <c r="C67" s="27"/>
      <c r="D67" s="69">
        <f>SUM(D63:D66)</f>
        <v>14176445</v>
      </c>
      <c r="E67" s="69">
        <f>SUM(E63:E66)</f>
        <v>26664229</v>
      </c>
      <c r="F67" s="69"/>
    </row>
    <row r="68" spans="1:6" s="2" customFormat="1" ht="12.75">
      <c r="A68" s="31"/>
      <c r="B68" s="32" t="s">
        <v>144</v>
      </c>
      <c r="C68" s="27"/>
      <c r="D68" s="69">
        <v>-6016676</v>
      </c>
      <c r="E68" s="69">
        <f>-3432977-2681429-6016676</f>
        <v>-12131082</v>
      </c>
      <c r="F68" s="69"/>
    </row>
    <row r="69" spans="1:6" s="2" customFormat="1" ht="13.5" thickBot="1">
      <c r="A69" s="31"/>
      <c r="B69" s="32" t="s">
        <v>8</v>
      </c>
      <c r="C69" s="27"/>
      <c r="D69" s="49">
        <f>SUM(D67:D68)</f>
        <v>8159769</v>
      </c>
      <c r="E69" s="49">
        <f>SUM(E67:E68)</f>
        <v>14533147</v>
      </c>
      <c r="F69" s="69"/>
    </row>
    <row r="70" spans="1:6" s="2" customFormat="1" ht="13.5" thickTop="1">
      <c r="A70" s="31"/>
      <c r="B70" s="32"/>
      <c r="C70" s="27"/>
      <c r="D70" s="69"/>
      <c r="E70" s="69"/>
      <c r="F70" s="69"/>
    </row>
    <row r="71" spans="1:6" s="2" customFormat="1" ht="12.75">
      <c r="A71" s="31"/>
      <c r="B71" s="32" t="s">
        <v>184</v>
      </c>
      <c r="C71" s="27"/>
      <c r="D71" s="69"/>
      <c r="E71" s="69"/>
      <c r="F71" s="69"/>
    </row>
    <row r="73" spans="1:6" s="2" customFormat="1" ht="12.75">
      <c r="A73" s="59" t="s">
        <v>101</v>
      </c>
      <c r="B73" s="26" t="s">
        <v>74</v>
      </c>
      <c r="C73" s="27"/>
      <c r="F73" s="27"/>
    </row>
    <row r="74" spans="1:6" s="2" customFormat="1" ht="12.75">
      <c r="A74" s="59"/>
      <c r="B74" s="26"/>
      <c r="C74" s="27"/>
      <c r="F74" s="27"/>
    </row>
    <row r="75" spans="1:6" s="2" customFormat="1" ht="12.75">
      <c r="A75" s="31"/>
      <c r="F75" s="27"/>
    </row>
    <row r="76" spans="1:6" s="2" customFormat="1" ht="12.75">
      <c r="A76" s="31"/>
      <c r="F76" s="27"/>
    </row>
    <row r="77" spans="1:6" s="2" customFormat="1" ht="12.75">
      <c r="A77" s="31"/>
      <c r="F77" s="27"/>
    </row>
    <row r="78" spans="1:6" s="2" customFormat="1" ht="12.75">
      <c r="A78" s="59" t="s">
        <v>103</v>
      </c>
      <c r="B78" s="26" t="s">
        <v>51</v>
      </c>
      <c r="C78" s="27"/>
      <c r="F78" s="27"/>
    </row>
    <row r="79" spans="1:6" s="2" customFormat="1" ht="12.75">
      <c r="A79" s="31"/>
      <c r="B79" s="26"/>
      <c r="C79" s="27"/>
      <c r="F79" s="27"/>
    </row>
    <row r="80" spans="1:6" s="2" customFormat="1" ht="12.75">
      <c r="A80" s="31"/>
      <c r="F80" s="27"/>
    </row>
    <row r="81" spans="1:6" s="2" customFormat="1" ht="12.75">
      <c r="A81" s="31"/>
      <c r="F81" s="27"/>
    </row>
    <row r="82" spans="1:6" s="2" customFormat="1" ht="12.75">
      <c r="A82" s="31"/>
      <c r="F82" s="27"/>
    </row>
    <row r="83" spans="1:6" s="2" customFormat="1" ht="12.75">
      <c r="A83" s="31"/>
      <c r="F83" s="27"/>
    </row>
    <row r="84" spans="1:6" s="2" customFormat="1" ht="12.75">
      <c r="A84" s="31"/>
      <c r="F84" s="27"/>
    </row>
    <row r="85" spans="1:6" s="2" customFormat="1" ht="12.75">
      <c r="A85" s="31"/>
      <c r="F85" s="27"/>
    </row>
    <row r="86" spans="1:6" s="2" customFormat="1" ht="12.75">
      <c r="A86" s="31"/>
      <c r="F86" s="27"/>
    </row>
    <row r="87" spans="1:6" s="2" customFormat="1" ht="12.75">
      <c r="A87" s="31"/>
      <c r="F87" s="27"/>
    </row>
    <row r="88" spans="1:6" s="2" customFormat="1" ht="12.75">
      <c r="A88" s="31"/>
      <c r="F88" s="27"/>
    </row>
    <row r="89" spans="1:6" s="2" customFormat="1" ht="12.75">
      <c r="A89" s="31"/>
      <c r="B89" s="27"/>
      <c r="C89" s="27"/>
      <c r="F89" s="27"/>
    </row>
    <row r="90" spans="1:6" s="2" customFormat="1" ht="12.75">
      <c r="A90" s="59" t="s">
        <v>104</v>
      </c>
      <c r="B90" s="26" t="s">
        <v>43</v>
      </c>
      <c r="C90" s="27"/>
      <c r="F90" s="27"/>
    </row>
    <row r="91" spans="1:6" s="2" customFormat="1" ht="12.75">
      <c r="A91" s="59"/>
      <c r="B91" s="26"/>
      <c r="C91" s="27"/>
      <c r="F91" s="27"/>
    </row>
    <row r="92" spans="1:6" s="2" customFormat="1" ht="12.75">
      <c r="A92" s="31"/>
      <c r="B92" s="27"/>
      <c r="C92" s="27"/>
      <c r="F92" s="27"/>
    </row>
    <row r="93" spans="1:6" s="2" customFormat="1" ht="12.75">
      <c r="A93" s="31"/>
      <c r="B93" s="27"/>
      <c r="C93" s="27"/>
      <c r="F93" s="27"/>
    </row>
    <row r="94" spans="1:6" s="2" customFormat="1" ht="12.75">
      <c r="A94" s="31"/>
      <c r="B94" s="27"/>
      <c r="C94" s="27"/>
      <c r="F94" s="27"/>
    </row>
    <row r="95" spans="1:6" s="52" customFormat="1" ht="12.75">
      <c r="A95" s="60" t="s">
        <v>105</v>
      </c>
      <c r="B95" s="51" t="s">
        <v>49</v>
      </c>
      <c r="C95" s="32"/>
      <c r="F95" s="32"/>
    </row>
    <row r="96" spans="1:6" s="52" customFormat="1" ht="12.75">
      <c r="A96" s="50"/>
      <c r="B96" s="51"/>
      <c r="C96" s="32"/>
      <c r="F96" s="32"/>
    </row>
    <row r="97" spans="1:6" s="2" customFormat="1" ht="12.75">
      <c r="A97" s="31"/>
      <c r="B97" s="27"/>
      <c r="C97" s="27"/>
      <c r="F97" s="27"/>
    </row>
    <row r="98" spans="1:6" s="2" customFormat="1" ht="12.75">
      <c r="A98" s="31"/>
      <c r="B98" s="27"/>
      <c r="C98" s="27"/>
      <c r="F98" s="27"/>
    </row>
    <row r="99" spans="1:6" s="2" customFormat="1" ht="12.75">
      <c r="A99" s="31"/>
      <c r="B99" s="27"/>
      <c r="C99" s="27"/>
      <c r="F99" s="27"/>
    </row>
    <row r="100" spans="1:6" s="2" customFormat="1" ht="12.75">
      <c r="A100" s="31"/>
      <c r="B100" s="27"/>
      <c r="C100" s="27"/>
      <c r="F100" s="27"/>
    </row>
    <row r="101" spans="1:6" s="2" customFormat="1" ht="12.75">
      <c r="A101" s="31"/>
      <c r="B101" s="27"/>
      <c r="C101" s="27"/>
      <c r="F101" s="27"/>
    </row>
    <row r="102" spans="1:6" s="2" customFormat="1" ht="12.75">
      <c r="A102" s="59" t="s">
        <v>106</v>
      </c>
      <c r="B102" s="26" t="s">
        <v>109</v>
      </c>
      <c r="C102" s="27"/>
      <c r="F102" s="27"/>
    </row>
    <row r="103" spans="1:6" s="2" customFormat="1" ht="12.75">
      <c r="A103" s="59"/>
      <c r="B103" s="26"/>
      <c r="C103" s="27"/>
      <c r="F103" s="27"/>
    </row>
    <row r="104" spans="1:6" s="2" customFormat="1" ht="12.75">
      <c r="A104" s="31"/>
      <c r="B104" s="27"/>
      <c r="C104" s="27"/>
      <c r="F104" s="27"/>
    </row>
    <row r="105" spans="1:6" s="2" customFormat="1" ht="12.75">
      <c r="A105" s="31"/>
      <c r="B105" s="32"/>
      <c r="C105" s="27"/>
      <c r="F105" s="27"/>
    </row>
    <row r="106" spans="1:6" s="2" customFormat="1" ht="12.75">
      <c r="A106" s="31"/>
      <c r="B106" s="32"/>
      <c r="C106" s="27"/>
      <c r="F106" s="27"/>
    </row>
    <row r="107" spans="1:6" s="2" customFormat="1" ht="12.75">
      <c r="A107" s="31"/>
      <c r="B107" s="32"/>
      <c r="C107" s="27"/>
      <c r="D107" s="45"/>
      <c r="E107" s="45" t="s">
        <v>188</v>
      </c>
      <c r="F107" s="27"/>
    </row>
    <row r="108" spans="1:6" s="2" customFormat="1" ht="12.75">
      <c r="A108" s="31"/>
      <c r="B108" s="27"/>
      <c r="C108" s="27"/>
      <c r="D108" s="45"/>
      <c r="E108" s="45" t="s">
        <v>39</v>
      </c>
      <c r="F108" s="27"/>
    </row>
    <row r="109" spans="1:6" s="2" customFormat="1" ht="12.75">
      <c r="A109" s="31"/>
      <c r="B109" s="27" t="s">
        <v>107</v>
      </c>
      <c r="C109" s="27"/>
      <c r="F109" s="27"/>
    </row>
    <row r="110" spans="1:6" s="2" customFormat="1" ht="12.75">
      <c r="A110" s="31"/>
      <c r="B110" s="27" t="s">
        <v>108</v>
      </c>
      <c r="C110" s="27"/>
      <c r="D110" s="3"/>
      <c r="E110" s="3">
        <v>798000</v>
      </c>
      <c r="F110" s="27"/>
    </row>
    <row r="111" spans="1:6" s="2" customFormat="1" ht="12.75">
      <c r="A111" s="31"/>
      <c r="B111" s="27"/>
      <c r="C111" s="27"/>
      <c r="F111" s="27"/>
    </row>
    <row r="112" spans="1:6" s="2" customFormat="1" ht="12.75">
      <c r="A112" s="59" t="s">
        <v>110</v>
      </c>
      <c r="B112" s="26" t="s">
        <v>75</v>
      </c>
      <c r="C112" s="27"/>
      <c r="F112" s="27"/>
    </row>
    <row r="113" spans="1:6" s="2" customFormat="1" ht="12.75">
      <c r="A113" s="59"/>
      <c r="B113" s="26"/>
      <c r="C113" s="27"/>
      <c r="F113" s="27"/>
    </row>
    <row r="114" spans="1:6" s="52" customFormat="1" ht="12.75">
      <c r="A114" s="50"/>
      <c r="B114" s="32" t="s">
        <v>197</v>
      </c>
      <c r="C114" s="32"/>
      <c r="F114" s="32"/>
    </row>
    <row r="115" spans="1:6" s="52" customFormat="1" ht="12.75">
      <c r="A115" s="50"/>
      <c r="B115" s="32"/>
      <c r="C115" s="32"/>
      <c r="F115" s="32"/>
    </row>
    <row r="116" spans="1:6" s="52" customFormat="1" ht="12.75">
      <c r="A116" s="50"/>
      <c r="B116" s="53"/>
      <c r="C116" s="32"/>
      <c r="D116" s="45" t="s">
        <v>77</v>
      </c>
      <c r="E116" s="45" t="s">
        <v>182</v>
      </c>
      <c r="F116" s="32"/>
    </row>
    <row r="117" spans="1:6" s="52" customFormat="1" ht="12.75">
      <c r="A117" s="50"/>
      <c r="B117" s="53"/>
      <c r="C117" s="32"/>
      <c r="D117" s="45" t="s">
        <v>188</v>
      </c>
      <c r="E117" s="82" t="s">
        <v>196</v>
      </c>
      <c r="F117" s="32"/>
    </row>
    <row r="118" spans="1:6" s="52" customFormat="1" ht="12.75">
      <c r="A118" s="50"/>
      <c r="B118" s="53"/>
      <c r="C118" s="32"/>
      <c r="D118" s="45" t="s">
        <v>39</v>
      </c>
      <c r="E118" s="45" t="s">
        <v>39</v>
      </c>
      <c r="F118" s="32"/>
    </row>
    <row r="119" spans="1:6" s="52" customFormat="1" ht="12.75">
      <c r="A119" s="50"/>
      <c r="B119" s="53"/>
      <c r="C119" s="32"/>
      <c r="E119" s="61"/>
      <c r="F119" s="32"/>
    </row>
    <row r="120" spans="1:6" s="52" customFormat="1" ht="12.75">
      <c r="A120" s="50"/>
      <c r="B120" s="52" t="s">
        <v>151</v>
      </c>
      <c r="C120" s="32"/>
      <c r="D120" s="54">
        <v>15000</v>
      </c>
      <c r="E120" s="54">
        <f>20000+15000+15000</f>
        <v>50000</v>
      </c>
      <c r="F120" s="83"/>
    </row>
    <row r="121" spans="1:6" s="52" customFormat="1" ht="12.75">
      <c r="A121" s="50"/>
      <c r="B121" s="52" t="s">
        <v>152</v>
      </c>
      <c r="C121" s="32"/>
      <c r="D121" s="54"/>
      <c r="E121" s="54"/>
      <c r="F121" s="83"/>
    </row>
    <row r="122" spans="1:6" s="52" customFormat="1" ht="12.75">
      <c r="A122" s="50"/>
      <c r="C122" s="32"/>
      <c r="D122" s="54"/>
      <c r="E122" s="54"/>
      <c r="F122" s="83"/>
    </row>
    <row r="123" spans="1:6" s="52" customFormat="1" ht="12.75">
      <c r="A123" s="50"/>
      <c r="B123" s="32" t="s">
        <v>140</v>
      </c>
      <c r="C123" s="32"/>
      <c r="D123" s="55">
        <v>3000</v>
      </c>
      <c r="E123" s="55">
        <f>4000+3000+3000</f>
        <v>10000</v>
      </c>
      <c r="F123" s="83"/>
    </row>
    <row r="124" spans="1:6" s="52" customFormat="1" ht="12.75">
      <c r="A124" s="50"/>
      <c r="B124" s="32"/>
      <c r="C124" s="32"/>
      <c r="D124" s="55"/>
      <c r="E124" s="55"/>
      <c r="F124" s="83"/>
    </row>
    <row r="125" spans="1:6" s="52" customFormat="1" ht="12.75">
      <c r="A125" s="50"/>
      <c r="B125" s="32" t="s">
        <v>153</v>
      </c>
      <c r="C125" s="32"/>
      <c r="D125" s="55">
        <v>6000</v>
      </c>
      <c r="E125" s="55">
        <f>8000+6000+6000</f>
        <v>20000</v>
      </c>
      <c r="F125" s="83"/>
    </row>
    <row r="126" spans="1:6" s="52" customFormat="1" ht="12.75">
      <c r="A126" s="50"/>
      <c r="B126" s="32" t="s">
        <v>154</v>
      </c>
      <c r="C126" s="32"/>
      <c r="D126" s="55"/>
      <c r="E126" s="55"/>
      <c r="F126" s="83"/>
    </row>
    <row r="127" spans="1:6" s="52" customFormat="1" ht="12.75">
      <c r="A127" s="50"/>
      <c r="B127" s="32"/>
      <c r="C127" s="32"/>
      <c r="D127" s="55"/>
      <c r="E127" s="55"/>
      <c r="F127" s="83"/>
    </row>
    <row r="128" spans="1:6" s="52" customFormat="1" ht="12.75">
      <c r="A128" s="50"/>
      <c r="B128" s="32" t="s">
        <v>141</v>
      </c>
      <c r="C128" s="32"/>
      <c r="D128" s="3">
        <v>6000</v>
      </c>
      <c r="E128" s="3">
        <f>8000+6000+6000</f>
        <v>20000</v>
      </c>
      <c r="F128" s="83"/>
    </row>
    <row r="129" spans="1:6" s="2" customFormat="1" ht="12.75">
      <c r="A129" s="31"/>
      <c r="B129" s="32"/>
      <c r="C129" s="27"/>
      <c r="F129" s="83"/>
    </row>
    <row r="130" spans="2:6" ht="12.75">
      <c r="B130" s="53" t="s">
        <v>155</v>
      </c>
      <c r="D130" s="56">
        <v>712272</v>
      </c>
      <c r="E130" s="56">
        <f>391400+491716+712272</f>
        <v>1595388</v>
      </c>
      <c r="F130" s="83"/>
    </row>
    <row r="131" spans="2:6" ht="12.75">
      <c r="B131" s="32" t="s">
        <v>156</v>
      </c>
      <c r="D131" s="56"/>
      <c r="E131" s="56"/>
      <c r="F131" s="83"/>
    </row>
    <row r="132" spans="2:6" ht="12.75">
      <c r="B132" s="53"/>
      <c r="F132" s="83"/>
    </row>
    <row r="133" spans="2:6" ht="12.75">
      <c r="B133" s="53" t="s">
        <v>157</v>
      </c>
      <c r="D133" s="56">
        <v>0</v>
      </c>
      <c r="E133" s="56">
        <f>20695+10347</f>
        <v>31042</v>
      </c>
      <c r="F133" s="83"/>
    </row>
    <row r="134" spans="2:6" ht="12.75">
      <c r="B134" s="53" t="s">
        <v>158</v>
      </c>
      <c r="D134" s="56"/>
      <c r="E134" s="56"/>
      <c r="F134" s="83"/>
    </row>
    <row r="135" spans="2:6" ht="12.75">
      <c r="B135" s="53"/>
      <c r="F135" s="83"/>
    </row>
    <row r="136" spans="2:6" ht="12.75">
      <c r="B136" s="53" t="s">
        <v>159</v>
      </c>
      <c r="D136" s="56">
        <v>42097</v>
      </c>
      <c r="E136" s="56">
        <f>35484+4869+42097</f>
        <v>82450</v>
      </c>
      <c r="F136" s="83"/>
    </row>
    <row r="137" spans="2:6" ht="12.75">
      <c r="B137" s="53" t="s">
        <v>160</v>
      </c>
      <c r="D137" s="56"/>
      <c r="E137" s="56"/>
      <c r="F137" s="83"/>
    </row>
    <row r="138" spans="2:6" ht="12.75">
      <c r="B138" s="53"/>
      <c r="D138" s="56"/>
      <c r="E138" s="56"/>
      <c r="F138" s="83"/>
    </row>
    <row r="139" spans="2:6" ht="12.75">
      <c r="B139" s="53" t="s">
        <v>177</v>
      </c>
      <c r="D139" s="56">
        <v>9016880</v>
      </c>
      <c r="E139" s="56">
        <f>9356900+9016880</f>
        <v>18373780</v>
      </c>
      <c r="F139" s="83"/>
    </row>
    <row r="140" spans="2:5" ht="12.75">
      <c r="B140" s="53" t="s">
        <v>202</v>
      </c>
      <c r="D140" s="56"/>
      <c r="E140" s="56"/>
    </row>
    <row r="141" spans="2:5" ht="12.75">
      <c r="B141" s="53"/>
      <c r="D141" s="56"/>
      <c r="E141" s="56"/>
    </row>
    <row r="142" spans="2:5" ht="12.75">
      <c r="B142" s="53" t="s">
        <v>203</v>
      </c>
      <c r="D142" s="56">
        <v>0</v>
      </c>
      <c r="E142" s="56">
        <v>2600000</v>
      </c>
    </row>
    <row r="143" spans="2:5" ht="12.75">
      <c r="B143" s="53"/>
      <c r="D143" s="56"/>
      <c r="E143" s="56"/>
    </row>
    <row r="144" spans="2:5" ht="12.75">
      <c r="B144" s="53" t="s">
        <v>204</v>
      </c>
      <c r="D144" s="56">
        <v>28428</v>
      </c>
      <c r="E144" s="56">
        <v>28428</v>
      </c>
    </row>
    <row r="145" spans="2:5" ht="12.75">
      <c r="B145" s="32" t="s">
        <v>205</v>
      </c>
      <c r="D145" s="72"/>
      <c r="E145" s="72"/>
    </row>
    <row r="146" spans="1:6" s="2" customFormat="1" ht="12.75">
      <c r="A146" s="31"/>
      <c r="B146" s="27"/>
      <c r="C146" s="27"/>
      <c r="E146" s="3"/>
      <c r="F146" s="27"/>
    </row>
    <row r="147" spans="1:6" s="2" customFormat="1" ht="12.75">
      <c r="A147" s="31"/>
      <c r="B147" s="27"/>
      <c r="C147" s="27"/>
      <c r="F147" s="27"/>
    </row>
    <row r="148" spans="1:6" s="2" customFormat="1" ht="12.75">
      <c r="A148" s="31"/>
      <c r="B148" s="32"/>
      <c r="C148" s="27"/>
      <c r="F148" s="27"/>
    </row>
    <row r="149" spans="1:6" s="2" customFormat="1" ht="12.75">
      <c r="A149" s="31"/>
      <c r="B149" s="32"/>
      <c r="C149" s="27"/>
      <c r="F149" s="27"/>
    </row>
    <row r="150" spans="1:6" s="2" customFormat="1" ht="12.75">
      <c r="A150" s="31"/>
      <c r="B150" s="32"/>
      <c r="C150" s="27"/>
      <c r="F150" s="27"/>
    </row>
    <row r="151" spans="1:6" s="2" customFormat="1" ht="12.75">
      <c r="A151" s="31"/>
      <c r="B151" s="32" t="s">
        <v>184</v>
      </c>
      <c r="C151" s="27"/>
      <c r="F151" s="27"/>
    </row>
    <row r="152" spans="1:6" s="2" customFormat="1" ht="12.75">
      <c r="A152" s="31"/>
      <c r="B152" s="32"/>
      <c r="C152" s="27"/>
      <c r="F152" s="27"/>
    </row>
    <row r="153" spans="1:6" s="2" customFormat="1" ht="12.75">
      <c r="A153" s="59" t="s">
        <v>111</v>
      </c>
      <c r="B153" s="26" t="s">
        <v>112</v>
      </c>
      <c r="C153" s="27"/>
      <c r="F153" s="27"/>
    </row>
    <row r="154" spans="1:6" s="2" customFormat="1" ht="12.75">
      <c r="A154" s="59"/>
      <c r="B154" s="26"/>
      <c r="C154" s="27"/>
      <c r="F154" s="27"/>
    </row>
    <row r="155" spans="1:6" s="2" customFormat="1" ht="12.75">
      <c r="A155" s="59"/>
      <c r="B155" s="26"/>
      <c r="C155" s="27"/>
      <c r="F155" s="27"/>
    </row>
    <row r="156" spans="1:6" s="2" customFormat="1" ht="12.75">
      <c r="A156" s="59"/>
      <c r="B156" s="26"/>
      <c r="C156" s="27"/>
      <c r="F156" s="27"/>
    </row>
    <row r="157" spans="1:6" s="2" customFormat="1" ht="12.75">
      <c r="A157" s="59"/>
      <c r="B157" s="26"/>
      <c r="C157" s="27"/>
      <c r="D157" s="38"/>
      <c r="E157" s="38"/>
      <c r="F157" s="27"/>
    </row>
    <row r="158" ht="12.75">
      <c r="E158" s="68"/>
    </row>
    <row r="159" ht="12.75">
      <c r="E159" s="68"/>
    </row>
    <row r="160" ht="12.75">
      <c r="E160" s="68"/>
    </row>
    <row r="161" ht="12.75">
      <c r="E161" s="68"/>
    </row>
    <row r="162" ht="12.75">
      <c r="E162" s="68"/>
    </row>
  </sheetData>
  <printOptions/>
  <pageMargins left="0.5905511811023623" right="0.3937007874015748" top="1.1655511811023622" bottom="0.5511811023622047" header="0.5118110236220472" footer="0.5118110236220472"/>
  <pageSetup orientation="portrait" paperSize="9" scale="91" r:id="rId2"/>
  <rowBreaks count="2" manualBreakCount="2">
    <brk id="50" max="4" man="1"/>
    <brk id="111" max="4" man="1"/>
  </rowBreaks>
  <drawing r:id="rId1"/>
</worksheet>
</file>

<file path=xl/worksheets/sheet7.xml><?xml version="1.0" encoding="utf-8"?>
<worksheet xmlns="http://schemas.openxmlformats.org/spreadsheetml/2006/main" xmlns:r="http://schemas.openxmlformats.org/officeDocument/2006/relationships">
  <dimension ref="A1:BC553"/>
  <sheetViews>
    <sheetView tabSelected="1" view="pageBreakPreview" zoomScaleSheetLayoutView="100" workbookViewId="0" topLeftCell="A74">
      <selection activeCell="E177" sqref="E177"/>
    </sheetView>
  </sheetViews>
  <sheetFormatPr defaultColWidth="9.140625" defaultRowHeight="12.75"/>
  <cols>
    <col min="1" max="1" width="4.140625" style="39" customWidth="1"/>
    <col min="2" max="2" width="28.8515625" style="19" customWidth="1"/>
    <col min="3" max="3" width="15.7109375" style="19" customWidth="1"/>
    <col min="4" max="4" width="15.28125" style="20" bestFit="1" customWidth="1"/>
    <col min="5" max="5" width="16.7109375" style="20" customWidth="1"/>
    <col min="6" max="6" width="16.8515625" style="20" customWidth="1"/>
    <col min="7" max="7" width="8.8515625" style="20" customWidth="1"/>
    <col min="8" max="8" width="12.8515625" style="20" bestFit="1" customWidth="1"/>
    <col min="9" max="16384" width="8.8515625" style="20" customWidth="1"/>
  </cols>
  <sheetData>
    <row r="1" spans="1:3" s="2" customFormat="1" ht="12.75">
      <c r="A1" s="39" t="s">
        <v>0</v>
      </c>
      <c r="C1" s="3"/>
    </row>
    <row r="2" spans="1:3" s="2" customFormat="1" ht="12.75">
      <c r="A2" s="20" t="s">
        <v>1</v>
      </c>
      <c r="C2" s="3"/>
    </row>
    <row r="3" spans="1:3" ht="12.75">
      <c r="A3" s="40"/>
      <c r="B3" s="23"/>
      <c r="C3" s="23"/>
    </row>
    <row r="5" ht="12.75">
      <c r="B5" s="21"/>
    </row>
    <row r="6" ht="12.75">
      <c r="B6" s="25"/>
    </row>
    <row r="7" ht="12.75">
      <c r="B7" s="25"/>
    </row>
    <row r="8" spans="1:43" s="28" customFormat="1" ht="12.75">
      <c r="A8" s="62" t="s">
        <v>113</v>
      </c>
      <c r="B8" s="31" t="s">
        <v>57</v>
      </c>
      <c r="C8" s="33"/>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row>
    <row r="9" spans="1:43" s="28" customFormat="1" ht="12.75">
      <c r="A9" s="41"/>
      <c r="B9" s="31"/>
      <c r="C9" s="33"/>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row>
    <row r="10" ht="12.75">
      <c r="B10" s="25"/>
    </row>
    <row r="11" ht="12.75">
      <c r="B11" s="25"/>
    </row>
    <row r="12" ht="12.75">
      <c r="B12" s="25"/>
    </row>
    <row r="13" ht="12.75">
      <c r="B13" s="25"/>
    </row>
    <row r="14" ht="12.75">
      <c r="B14" s="25"/>
    </row>
    <row r="15" ht="12.75">
      <c r="B15" s="25"/>
    </row>
    <row r="16" spans="2:7" ht="12.75">
      <c r="B16" s="25"/>
      <c r="G16" s="91"/>
    </row>
    <row r="17" ht="12.75">
      <c r="B17" s="25"/>
    </row>
    <row r="18" ht="12.75">
      <c r="B18" s="25"/>
    </row>
    <row r="19" ht="12.75">
      <c r="B19" s="25"/>
    </row>
    <row r="20" ht="12.75">
      <c r="B20" s="25"/>
    </row>
    <row r="21" ht="12.75">
      <c r="B21" s="25"/>
    </row>
    <row r="22" spans="1:55" s="2" customFormat="1" ht="12.75">
      <c r="A22" s="62" t="s">
        <v>114</v>
      </c>
      <c r="B22" s="31" t="s">
        <v>72</v>
      </c>
      <c r="C22" s="35"/>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row>
    <row r="23" spans="1:55" s="2" customFormat="1" ht="12.75">
      <c r="A23" s="41"/>
      <c r="B23" s="31" t="s">
        <v>73</v>
      </c>
      <c r="C23" s="35"/>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row>
    <row r="24" spans="1:55" s="2" customFormat="1" ht="12.75">
      <c r="A24" s="41"/>
      <c r="B24" s="31"/>
      <c r="C24" s="35"/>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row>
    <row r="25" spans="1:55" s="2" customFormat="1" ht="12.75">
      <c r="A25" s="41"/>
      <c r="B25" s="35"/>
      <c r="C25" s="35"/>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row>
    <row r="26" spans="1:55" s="2" customFormat="1" ht="12.75">
      <c r="A26" s="41"/>
      <c r="B26" s="35"/>
      <c r="C26" s="35"/>
      <c r="D26" s="29"/>
      <c r="E26" s="29"/>
      <c r="F26" s="29"/>
      <c r="G26" s="29"/>
      <c r="H26" s="8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row>
    <row r="27" spans="1:55" s="2" customFormat="1" ht="12.75">
      <c r="A27" s="41"/>
      <c r="B27" s="35"/>
      <c r="C27" s="35"/>
      <c r="D27" s="29"/>
      <c r="E27" s="29"/>
      <c r="F27" s="29"/>
      <c r="G27" s="29"/>
      <c r="H27" s="90"/>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row>
    <row r="28" spans="1:55" s="2" customFormat="1" ht="12.75">
      <c r="A28" s="41"/>
      <c r="B28" s="35"/>
      <c r="C28" s="35"/>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row>
    <row r="29" spans="1:55" s="2" customFormat="1" ht="12.75">
      <c r="A29" s="41"/>
      <c r="B29" s="35"/>
      <c r="C29" s="35"/>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row>
    <row r="30" spans="1:55" s="2" customFormat="1" ht="12.75">
      <c r="A30" s="41"/>
      <c r="B30" s="35"/>
      <c r="C30" s="35"/>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row>
    <row r="31" spans="1:55" s="2" customFormat="1" ht="12.75">
      <c r="A31" s="62" t="s">
        <v>115</v>
      </c>
      <c r="B31" s="31" t="s">
        <v>52</v>
      </c>
      <c r="C31" s="35"/>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row>
    <row r="32" spans="1:55" s="2" customFormat="1" ht="12.75">
      <c r="A32" s="62"/>
      <c r="B32" s="31"/>
      <c r="C32" s="35"/>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row>
    <row r="34" spans="1:55" s="2" customFormat="1" ht="12.75">
      <c r="A34" s="41"/>
      <c r="B34" s="35"/>
      <c r="C34" s="35"/>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row>
    <row r="35" spans="1:55" s="2" customFormat="1" ht="12.75">
      <c r="A35" s="41"/>
      <c r="B35" s="35"/>
      <c r="C35" s="35"/>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row>
    <row r="36" spans="1:55" s="2" customFormat="1" ht="12.75">
      <c r="A36" s="41"/>
      <c r="B36" s="35"/>
      <c r="C36" s="35"/>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row>
    <row r="37" spans="1:55" s="2" customFormat="1" ht="12.75">
      <c r="A37" s="41"/>
      <c r="B37" s="35"/>
      <c r="C37" s="35"/>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row>
    <row r="38" spans="1:55" s="2" customFormat="1" ht="12.75">
      <c r="A38" s="41"/>
      <c r="B38" s="35"/>
      <c r="C38" s="35"/>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row>
    <row r="39" spans="1:55" s="2" customFormat="1" ht="12.75">
      <c r="A39" s="62" t="s">
        <v>116</v>
      </c>
      <c r="B39" s="31" t="s">
        <v>58</v>
      </c>
      <c r="C39" s="35"/>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row>
    <row r="40" spans="1:55" s="2" customFormat="1" ht="12.75">
      <c r="A40" s="62"/>
      <c r="B40" s="31"/>
      <c r="C40" s="35"/>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row>
    <row r="41" spans="1:55" s="2" customFormat="1" ht="12.75">
      <c r="A41" s="41"/>
      <c r="B41" s="35"/>
      <c r="C41" s="48" t="s">
        <v>210</v>
      </c>
      <c r="D41" s="38" t="s">
        <v>208</v>
      </c>
      <c r="E41" s="38" t="s">
        <v>212</v>
      </c>
      <c r="F41" s="38" t="s">
        <v>213</v>
      </c>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row>
    <row r="42" spans="1:55" s="2" customFormat="1" ht="12.75">
      <c r="A42" s="41"/>
      <c r="B42" s="35"/>
      <c r="C42" s="48" t="s">
        <v>211</v>
      </c>
      <c r="D42" s="38" t="s">
        <v>209</v>
      </c>
      <c r="E42" s="38"/>
      <c r="F42" s="38" t="s">
        <v>214</v>
      </c>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row>
    <row r="43" spans="1:55" s="2" customFormat="1" ht="12.75">
      <c r="A43" s="41"/>
      <c r="B43" s="35" t="s">
        <v>215</v>
      </c>
      <c r="C43" s="47">
        <v>11691043</v>
      </c>
      <c r="D43" s="47">
        <v>7460000</v>
      </c>
      <c r="E43" s="9">
        <f>C43-D43</f>
        <v>4231043</v>
      </c>
      <c r="F43" s="86">
        <f>E43/D43</f>
        <v>0.5671639410187668</v>
      </c>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row>
    <row r="44" spans="1:55" s="2" customFormat="1" ht="12.75">
      <c r="A44" s="41"/>
      <c r="B44" s="35" t="s">
        <v>216</v>
      </c>
      <c r="C44" s="47">
        <v>-993633</v>
      </c>
      <c r="D44" s="47">
        <v>-1590000</v>
      </c>
      <c r="E44" s="9">
        <f>C44-D44</f>
        <v>596367</v>
      </c>
      <c r="F44" s="86">
        <f>E44/D44</f>
        <v>-0.3750735849056604</v>
      </c>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row>
    <row r="45" spans="1:55" s="2" customFormat="1" ht="13.5" thickBot="1">
      <c r="A45" s="41"/>
      <c r="B45" s="35" t="s">
        <v>217</v>
      </c>
      <c r="C45" s="44">
        <f>C43+C44</f>
        <v>10697410</v>
      </c>
      <c r="D45" s="44">
        <f>D43+D44</f>
        <v>5870000</v>
      </c>
      <c r="E45" s="87">
        <f>C45-D45</f>
        <v>4827410</v>
      </c>
      <c r="F45" s="88">
        <f>E45/D45</f>
        <v>0.8223867120954004</v>
      </c>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row>
    <row r="46" spans="1:55" s="2" customFormat="1" ht="13.5" thickTop="1">
      <c r="A46" s="41"/>
      <c r="B46" s="35"/>
      <c r="C46" s="35"/>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row>
    <row r="47" spans="1:55" s="2" customFormat="1" ht="12.75">
      <c r="A47" s="41"/>
      <c r="B47" s="35"/>
      <c r="C47" s="35"/>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row>
    <row r="48" spans="1:55" s="2" customFormat="1" ht="12.75">
      <c r="A48" s="41"/>
      <c r="B48" s="35"/>
      <c r="C48" s="35"/>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row>
    <row r="49" spans="1:55" s="2" customFormat="1" ht="12.75">
      <c r="A49" s="41"/>
      <c r="B49" s="35"/>
      <c r="C49" s="35"/>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row>
    <row r="50" spans="1:55" s="2" customFormat="1" ht="12.75">
      <c r="A50" s="41"/>
      <c r="B50" s="35"/>
      <c r="C50" s="35"/>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row>
    <row r="51" spans="1:55" s="2" customFormat="1" ht="12.75">
      <c r="A51" s="41"/>
      <c r="B51" s="35"/>
      <c r="C51" s="35"/>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row>
    <row r="52" spans="1:55" s="2" customFormat="1" ht="12.75">
      <c r="A52" s="41"/>
      <c r="B52" s="35"/>
      <c r="C52" s="35"/>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row>
    <row r="53" spans="1:55" s="2" customFormat="1" ht="12.75">
      <c r="A53" s="41"/>
      <c r="B53" s="35"/>
      <c r="C53" s="35"/>
      <c r="D53" s="29"/>
      <c r="E53" s="29"/>
      <c r="F53" s="29"/>
      <c r="G53" s="92"/>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row>
    <row r="54" spans="1:55" s="2" customFormat="1" ht="12.75">
      <c r="A54" s="41"/>
      <c r="B54" s="35"/>
      <c r="C54" s="35"/>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row>
    <row r="55" spans="1:55" s="2" customFormat="1" ht="12.75">
      <c r="A55" s="41"/>
      <c r="B55" s="35"/>
      <c r="C55" s="35"/>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row>
    <row r="56" spans="1:55" s="2" customFormat="1" ht="12.75">
      <c r="A56" s="41"/>
      <c r="B56" s="35"/>
      <c r="C56" s="35"/>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row>
    <row r="57" spans="1:55" s="2" customFormat="1" ht="12.75">
      <c r="A57" s="41"/>
      <c r="B57" s="35"/>
      <c r="C57" s="35"/>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row>
    <row r="58" spans="1:55" s="2" customFormat="1" ht="12.75">
      <c r="A58" s="41"/>
      <c r="B58" s="35"/>
      <c r="C58" s="35"/>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row>
    <row r="59" spans="1:55" s="2" customFormat="1" ht="12.75">
      <c r="A59" s="41"/>
      <c r="B59" s="35"/>
      <c r="C59" s="35"/>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row>
    <row r="60" spans="1:55" s="2" customFormat="1" ht="12.75">
      <c r="A60" s="62" t="s">
        <v>117</v>
      </c>
      <c r="B60" s="31" t="s">
        <v>11</v>
      </c>
      <c r="C60" s="35"/>
      <c r="D60" s="29"/>
      <c r="E60" s="29"/>
      <c r="F60" s="35"/>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row>
    <row r="61" spans="1:55" s="2" customFormat="1" ht="12.75">
      <c r="A61" s="41"/>
      <c r="B61" s="31"/>
      <c r="C61" s="35"/>
      <c r="D61" s="35"/>
      <c r="E61" s="38" t="s">
        <v>77</v>
      </c>
      <c r="F61" s="45" t="s">
        <v>182</v>
      </c>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row>
    <row r="62" spans="1:55" s="27" customFormat="1" ht="12.75">
      <c r="A62" s="41"/>
      <c r="B62" s="35"/>
      <c r="C62" s="35"/>
      <c r="D62" s="45"/>
      <c r="E62" s="45" t="s">
        <v>188</v>
      </c>
      <c r="F62" s="82" t="s">
        <v>198</v>
      </c>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row>
    <row r="63" spans="1:55" s="27" customFormat="1" ht="12.75">
      <c r="A63" s="41"/>
      <c r="B63" s="35"/>
      <c r="C63" s="35"/>
      <c r="D63" s="48"/>
      <c r="E63" s="48" t="s">
        <v>39</v>
      </c>
      <c r="F63" s="48" t="s">
        <v>39</v>
      </c>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row>
    <row r="64" spans="1:55" s="2" customFormat="1" ht="12.75">
      <c r="A64" s="41"/>
      <c r="B64" s="35" t="s">
        <v>53</v>
      </c>
      <c r="C64" s="35"/>
      <c r="D64" s="47"/>
      <c r="E64" s="43">
        <v>2408000</v>
      </c>
      <c r="F64" s="43">
        <f>1453800+545900+2408000</f>
        <v>4407700</v>
      </c>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row>
    <row r="65" spans="1:55" s="2" customFormat="1" ht="12.75">
      <c r="A65" s="41"/>
      <c r="B65" s="35" t="s">
        <v>206</v>
      </c>
      <c r="C65" s="35"/>
      <c r="D65" s="47"/>
      <c r="E65" s="43">
        <v>-379566</v>
      </c>
      <c r="F65" s="43">
        <v>-379566</v>
      </c>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row>
    <row r="66" spans="1:55" s="2" customFormat="1" ht="12.75">
      <c r="A66" s="41"/>
      <c r="B66" s="35" t="s">
        <v>175</v>
      </c>
      <c r="C66" s="35"/>
      <c r="D66" s="47"/>
      <c r="E66" s="78">
        <v>-140000</v>
      </c>
      <c r="F66" s="78">
        <f>-30000-140000</f>
        <v>-170000</v>
      </c>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row>
    <row r="67" spans="1:55" s="2" customFormat="1" ht="13.5" thickBot="1">
      <c r="A67" s="41"/>
      <c r="B67" s="35"/>
      <c r="C67" s="35"/>
      <c r="D67" s="47"/>
      <c r="E67" s="44">
        <f>SUM(E64:E66)</f>
        <v>1888434</v>
      </c>
      <c r="F67" s="44">
        <f>SUM(F64:F66)</f>
        <v>3858134</v>
      </c>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row>
    <row r="68" spans="1:55" s="2" customFormat="1" ht="13.5" thickTop="1">
      <c r="A68" s="41"/>
      <c r="B68" s="46"/>
      <c r="C68" s="35"/>
      <c r="D68" s="43"/>
      <c r="E68" s="43"/>
      <c r="F68" s="47"/>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row>
    <row r="69" spans="1:55" s="2" customFormat="1" ht="12.75">
      <c r="A69" s="41"/>
      <c r="B69" s="46"/>
      <c r="C69" s="35"/>
      <c r="D69" s="43"/>
      <c r="E69" s="43"/>
      <c r="F69" s="47"/>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row>
    <row r="70" spans="1:55" s="2" customFormat="1" ht="12.75">
      <c r="A70" s="41"/>
      <c r="B70" s="46"/>
      <c r="C70" s="35"/>
      <c r="D70" s="43"/>
      <c r="E70" s="43"/>
      <c r="F70" s="47"/>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row>
    <row r="71" spans="1:55" s="2" customFormat="1" ht="12.75">
      <c r="A71" s="41"/>
      <c r="B71" s="46"/>
      <c r="C71" s="35"/>
      <c r="D71" s="43"/>
      <c r="E71" s="43"/>
      <c r="F71" s="47"/>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row>
    <row r="72" spans="1:55" s="2" customFormat="1" ht="12.75">
      <c r="A72" s="41"/>
      <c r="B72" s="32" t="s">
        <v>184</v>
      </c>
      <c r="C72" s="35"/>
      <c r="D72" s="43"/>
      <c r="E72" s="43"/>
      <c r="F72" s="47"/>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row>
    <row r="73" spans="1:55" s="2" customFormat="1" ht="12.75">
      <c r="A73" s="41"/>
      <c r="B73" s="35"/>
      <c r="C73" s="35"/>
      <c r="D73" s="43"/>
      <c r="E73" s="43"/>
      <c r="F73" s="47"/>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row>
    <row r="74" spans="1:55" s="2" customFormat="1" ht="12.75">
      <c r="A74" s="62" t="s">
        <v>118</v>
      </c>
      <c r="B74" s="31" t="s">
        <v>127</v>
      </c>
      <c r="C74" s="35"/>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row>
    <row r="75" spans="1:55" s="2" customFormat="1" ht="12.75">
      <c r="A75" s="62"/>
      <c r="B75" s="31"/>
      <c r="C75" s="35"/>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row>
    <row r="76" spans="1:55" s="2" customFormat="1" ht="12.75">
      <c r="A76" s="41"/>
      <c r="B76" s="35"/>
      <c r="C76" s="35"/>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row>
    <row r="77" spans="1:55" s="2" customFormat="1" ht="12.75">
      <c r="A77" s="41"/>
      <c r="B77" s="35"/>
      <c r="C77" s="35"/>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row>
    <row r="78" spans="1:55" s="2" customFormat="1" ht="12.75">
      <c r="A78" s="62" t="s">
        <v>119</v>
      </c>
      <c r="B78" s="31" t="s">
        <v>126</v>
      </c>
      <c r="C78" s="35"/>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row>
    <row r="79" spans="1:55" s="2" customFormat="1" ht="12.75">
      <c r="A79" s="62"/>
      <c r="B79" s="31"/>
      <c r="C79" s="35"/>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row>
    <row r="80" spans="1:55" s="2" customFormat="1" ht="12.75">
      <c r="A80" s="41"/>
      <c r="B80" s="35"/>
      <c r="C80" s="35"/>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row>
    <row r="81" spans="1:55" s="2" customFormat="1" ht="12.75">
      <c r="A81" s="41"/>
      <c r="B81" s="35"/>
      <c r="C81" s="35"/>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row>
    <row r="82" spans="1:55" s="28" customFormat="1" ht="12.75">
      <c r="A82" s="62" t="s">
        <v>120</v>
      </c>
      <c r="B82" s="31" t="s">
        <v>161</v>
      </c>
      <c r="C82" s="35"/>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row>
    <row r="83" spans="1:55" s="28" customFormat="1" ht="12.75">
      <c r="A83" s="62"/>
      <c r="B83" s="31"/>
      <c r="C83" s="35"/>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row>
    <row r="84" spans="1:55" s="2" customFormat="1" ht="12.75">
      <c r="A84" s="41"/>
      <c r="B84" s="31" t="s">
        <v>162</v>
      </c>
      <c r="C84" s="35"/>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row>
    <row r="85" spans="1:55" s="28" customFormat="1" ht="12.75">
      <c r="A85" s="42"/>
      <c r="B85" s="36"/>
      <c r="C85" s="36"/>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row>
    <row r="86" spans="1:55" s="28" customFormat="1" ht="12.75">
      <c r="A86" s="42"/>
      <c r="B86" s="36"/>
      <c r="C86" s="36"/>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row>
    <row r="87" spans="1:55" s="28" customFormat="1" ht="12.75">
      <c r="A87" s="42"/>
      <c r="B87" s="36"/>
      <c r="C87" s="36"/>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row>
    <row r="88" spans="1:55" s="28" customFormat="1" ht="12.75">
      <c r="A88" s="42"/>
      <c r="B88" s="36"/>
      <c r="C88" s="36"/>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row>
    <row r="89" spans="1:55" s="28" customFormat="1" ht="12.75">
      <c r="A89" s="42"/>
      <c r="B89" s="36"/>
      <c r="C89" s="36"/>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row>
    <row r="90" spans="1:55" s="28" customFormat="1" ht="12.75">
      <c r="A90" s="42"/>
      <c r="B90" s="36"/>
      <c r="C90" s="36"/>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row>
    <row r="91" spans="1:55" s="28" customFormat="1" ht="12.75">
      <c r="A91" s="42"/>
      <c r="B91" s="36"/>
      <c r="C91" s="36"/>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row>
    <row r="92" spans="1:55" s="28" customFormat="1" ht="12.75">
      <c r="A92" s="42"/>
      <c r="B92" s="36"/>
      <c r="C92" s="36"/>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row>
    <row r="93" spans="1:55" s="28" customFormat="1" ht="12.75">
      <c r="A93" s="42"/>
      <c r="B93" s="36"/>
      <c r="C93" s="36"/>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row>
    <row r="94" spans="1:55" s="28" customFormat="1" ht="12.75">
      <c r="A94" s="42"/>
      <c r="B94" s="36"/>
      <c r="C94" s="36"/>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row>
    <row r="95" spans="1:55" s="28" customFormat="1" ht="12.75">
      <c r="A95" s="42"/>
      <c r="B95" s="36"/>
      <c r="C95" s="36"/>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row>
    <row r="96" spans="1:55" s="28" customFormat="1" ht="12.75">
      <c r="A96" s="42"/>
      <c r="B96" s="36"/>
      <c r="C96" s="36"/>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row>
    <row r="97" spans="1:55" s="28" customFormat="1" ht="12.75">
      <c r="A97" s="42"/>
      <c r="B97" s="36"/>
      <c r="C97" s="36"/>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row>
    <row r="98" spans="1:55" s="28" customFormat="1" ht="12.75">
      <c r="A98" s="42"/>
      <c r="B98" s="36"/>
      <c r="C98" s="36"/>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row>
    <row r="99" spans="1:55" s="28" customFormat="1" ht="12.75">
      <c r="A99" s="42"/>
      <c r="B99" s="36"/>
      <c r="C99" s="36"/>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row>
    <row r="100" spans="1:55" s="28" customFormat="1" ht="12.75">
      <c r="A100" s="42"/>
      <c r="B100" s="36"/>
      <c r="C100" s="36"/>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row>
    <row r="101" spans="1:55" s="28" customFormat="1" ht="12.75">
      <c r="A101" s="42"/>
      <c r="B101" s="36"/>
      <c r="C101" s="36"/>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row>
    <row r="102" spans="1:55" s="28" customFormat="1" ht="12.75">
      <c r="A102" s="42"/>
      <c r="B102" s="36"/>
      <c r="C102" s="36"/>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row>
    <row r="103" spans="1:55" s="28" customFormat="1" ht="12.75">
      <c r="A103" s="42"/>
      <c r="B103" s="36"/>
      <c r="C103" s="36"/>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row>
    <row r="104" spans="1:55" s="28" customFormat="1" ht="12.75">
      <c r="A104" s="42"/>
      <c r="B104" s="36"/>
      <c r="C104" s="36"/>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row>
    <row r="105" spans="1:55" s="28" customFormat="1" ht="12.75">
      <c r="A105" s="42"/>
      <c r="B105" s="36"/>
      <c r="C105" s="36"/>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row>
    <row r="106" spans="1:55" s="28" customFormat="1" ht="12.75">
      <c r="A106" s="42"/>
      <c r="B106" s="36"/>
      <c r="C106" s="36"/>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row>
    <row r="107" spans="1:55" s="28" customFormat="1" ht="12.75">
      <c r="A107" s="42"/>
      <c r="B107" s="36"/>
      <c r="C107" s="36"/>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row>
    <row r="108" spans="1:55" s="28" customFormat="1" ht="12.75">
      <c r="A108" s="42"/>
      <c r="B108" s="36"/>
      <c r="C108" s="36"/>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row>
    <row r="109" spans="1:55" s="28" customFormat="1" ht="12.75">
      <c r="A109" s="42"/>
      <c r="B109" s="36"/>
      <c r="C109" s="36"/>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row>
    <row r="110" spans="1:55" s="28" customFormat="1" ht="12.75">
      <c r="A110" s="41"/>
      <c r="B110" s="31" t="s">
        <v>163</v>
      </c>
      <c r="C110" s="35"/>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row>
    <row r="111" spans="1:55" s="28" customFormat="1" ht="12.75">
      <c r="A111" s="41"/>
      <c r="B111" s="35"/>
      <c r="C111" s="35"/>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row>
    <row r="112" spans="1:55" s="28" customFormat="1" ht="12.75">
      <c r="A112" s="42"/>
      <c r="B112" s="35"/>
      <c r="C112" s="36"/>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row>
    <row r="113" spans="1:55" s="28" customFormat="1" ht="12.75">
      <c r="A113" s="42"/>
      <c r="B113" s="35"/>
      <c r="C113" s="36"/>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row>
    <row r="114" spans="1:55" s="28" customFormat="1" ht="12.75">
      <c r="A114" s="42"/>
      <c r="B114" s="35"/>
      <c r="C114" s="36"/>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row>
    <row r="115" spans="1:55" s="28" customFormat="1" ht="12.75">
      <c r="A115" s="42"/>
      <c r="B115" s="35"/>
      <c r="C115" s="36"/>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row>
    <row r="116" spans="1:55" s="2" customFormat="1" ht="12.75">
      <c r="A116" s="41"/>
      <c r="B116" s="31"/>
      <c r="C116" s="35"/>
      <c r="D116" s="57" t="s">
        <v>164</v>
      </c>
      <c r="E116" s="57" t="s">
        <v>166</v>
      </c>
      <c r="F116" s="79" t="s">
        <v>181</v>
      </c>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row>
    <row r="117" spans="1:55" s="2" customFormat="1" ht="12.75">
      <c r="A117" s="41"/>
      <c r="B117" s="31" t="s">
        <v>168</v>
      </c>
      <c r="C117" s="35"/>
      <c r="D117" s="79" t="s">
        <v>165</v>
      </c>
      <c r="E117" s="79" t="s">
        <v>167</v>
      </c>
      <c r="F117" s="7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row>
    <row r="118" spans="1:55" s="2" customFormat="1" ht="12.75">
      <c r="A118" s="41"/>
      <c r="B118" s="75"/>
      <c r="C118" s="76"/>
      <c r="D118" s="77" t="s">
        <v>39</v>
      </c>
      <c r="E118" s="77" t="s">
        <v>39</v>
      </c>
      <c r="F118" s="77" t="s">
        <v>39</v>
      </c>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row>
    <row r="119" spans="1:55" s="2" customFormat="1" ht="12.75">
      <c r="A119" s="41"/>
      <c r="B119" s="35" t="s">
        <v>169</v>
      </c>
      <c r="C119" s="35"/>
      <c r="D119" s="73">
        <v>5000000</v>
      </c>
      <c r="E119" s="43">
        <v>5000000</v>
      </c>
      <c r="F119" s="80">
        <f>D119-E119</f>
        <v>0</v>
      </c>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row>
    <row r="120" spans="1:55" s="2" customFormat="1" ht="12.75">
      <c r="A120" s="41"/>
      <c r="B120" s="35" t="s">
        <v>170</v>
      </c>
      <c r="C120" s="35"/>
      <c r="D120" s="73">
        <v>2600000</v>
      </c>
      <c r="E120" s="43">
        <v>2600000</v>
      </c>
      <c r="F120" s="80">
        <f>D120-E120</f>
        <v>0</v>
      </c>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row>
    <row r="121" spans="1:55" s="2" customFormat="1" ht="12.75">
      <c r="A121" s="41"/>
      <c r="B121" s="35" t="s">
        <v>171</v>
      </c>
      <c r="C121" s="35"/>
      <c r="D121" s="73">
        <v>3000000</v>
      </c>
      <c r="E121" s="43">
        <v>0</v>
      </c>
      <c r="F121" s="80">
        <f>D121-E121</f>
        <v>3000000</v>
      </c>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row>
    <row r="122" spans="1:55" s="2" customFormat="1" ht="12.75">
      <c r="A122" s="41"/>
      <c r="B122" s="35" t="s">
        <v>172</v>
      </c>
      <c r="C122" s="35"/>
      <c r="D122" s="73">
        <v>3110000</v>
      </c>
      <c r="E122" s="43">
        <v>3110000</v>
      </c>
      <c r="F122" s="80">
        <f>D122-E122</f>
        <v>0</v>
      </c>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row>
    <row r="123" spans="1:55" s="2" customFormat="1" ht="12.75">
      <c r="A123" s="41"/>
      <c r="B123" s="35" t="s">
        <v>173</v>
      </c>
      <c r="C123" s="35"/>
      <c r="D123" s="73">
        <v>1200000</v>
      </c>
      <c r="E123" s="43">
        <v>1200000</v>
      </c>
      <c r="F123" s="80">
        <f>D123-E123</f>
        <v>0</v>
      </c>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row>
    <row r="124" spans="1:55" s="2" customFormat="1" ht="13.5" thickBot="1">
      <c r="A124" s="41"/>
      <c r="B124" s="35"/>
      <c r="C124" s="35"/>
      <c r="D124" s="74">
        <f>SUM(D119:D123)</f>
        <v>14910000</v>
      </c>
      <c r="E124" s="74">
        <f>SUM(E119:E123)</f>
        <v>11910000</v>
      </c>
      <c r="F124" s="74">
        <f>SUM(F119:F123)</f>
        <v>3000000</v>
      </c>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row>
    <row r="125" spans="1:55" s="2" customFormat="1" ht="13.5" thickTop="1">
      <c r="A125" s="41"/>
      <c r="B125" s="35"/>
      <c r="C125" s="35"/>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row>
    <row r="126" spans="1:55" s="2" customFormat="1" ht="12.75">
      <c r="A126" s="62" t="s">
        <v>121</v>
      </c>
      <c r="B126" s="31" t="s">
        <v>128</v>
      </c>
      <c r="C126" s="35"/>
      <c r="D126" s="29"/>
      <c r="E126" s="29"/>
      <c r="F126" s="35"/>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row>
    <row r="127" spans="1:55" s="2" customFormat="1" ht="12.75">
      <c r="A127" s="62"/>
      <c r="B127" s="31"/>
      <c r="C127" s="35"/>
      <c r="D127" s="29"/>
      <c r="E127" s="29"/>
      <c r="F127" s="35"/>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row>
    <row r="128" spans="1:55" s="28" customFormat="1" ht="12.75">
      <c r="A128" s="42"/>
      <c r="B128" s="35" t="s">
        <v>178</v>
      </c>
      <c r="C128" s="35"/>
      <c r="D128" s="29"/>
      <c r="E128" s="29"/>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row>
    <row r="129" spans="1:55" s="28" customFormat="1" ht="12.75">
      <c r="A129" s="42"/>
      <c r="B129" s="35" t="s">
        <v>207</v>
      </c>
      <c r="C129" s="35"/>
      <c r="D129" s="29"/>
      <c r="E129" s="29"/>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row>
    <row r="130" spans="1:55" s="28" customFormat="1" ht="12.75">
      <c r="A130" s="42"/>
      <c r="B130" s="35"/>
      <c r="C130" s="35"/>
      <c r="D130" s="29"/>
      <c r="E130" s="29"/>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row>
    <row r="131" spans="1:55" s="28" customFormat="1" ht="12.75">
      <c r="A131" s="42"/>
      <c r="B131" s="35"/>
      <c r="C131" s="35"/>
      <c r="D131" s="38" t="s">
        <v>130</v>
      </c>
      <c r="E131" s="38" t="s">
        <v>131</v>
      </c>
      <c r="F131" s="38" t="s">
        <v>38</v>
      </c>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row>
    <row r="132" spans="1:55" s="28" customFormat="1" ht="12.75">
      <c r="A132" s="42"/>
      <c r="B132" s="35"/>
      <c r="C132" s="35"/>
      <c r="D132" s="48" t="s">
        <v>39</v>
      </c>
      <c r="E132" s="48" t="s">
        <v>39</v>
      </c>
      <c r="F132" s="48" t="s">
        <v>39</v>
      </c>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row>
    <row r="133" spans="1:55" s="28" customFormat="1" ht="12.75">
      <c r="A133" s="42"/>
      <c r="B133" s="35"/>
      <c r="C133" s="35"/>
      <c r="D133" s="48"/>
      <c r="E133" s="48"/>
      <c r="F133" s="29"/>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row>
    <row r="134" spans="1:55" s="28" customFormat="1" ht="12.75">
      <c r="A134" s="42"/>
      <c r="B134" s="35" t="s">
        <v>129</v>
      </c>
      <c r="C134" s="35"/>
      <c r="D134" s="43">
        <v>513000</v>
      </c>
      <c r="E134" s="43">
        <v>0</v>
      </c>
      <c r="F134" s="80">
        <f>D134+E134</f>
        <v>513000</v>
      </c>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row>
    <row r="135" spans="1:55" s="28" customFormat="1" ht="12.75">
      <c r="A135" s="42"/>
      <c r="B135" s="35" t="s">
        <v>34</v>
      </c>
      <c r="C135" s="35"/>
      <c r="D135" s="43">
        <v>40576</v>
      </c>
      <c r="E135" s="43">
        <v>4763</v>
      </c>
      <c r="F135" s="80">
        <f>D135+E135</f>
        <v>45339</v>
      </c>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row>
    <row r="136" spans="1:55" s="28" customFormat="1" ht="13.5" thickBot="1">
      <c r="A136" s="42"/>
      <c r="B136" s="35" t="s">
        <v>38</v>
      </c>
      <c r="C136" s="35"/>
      <c r="D136" s="44">
        <f>SUM(D134:D135)</f>
        <v>553576</v>
      </c>
      <c r="E136" s="44">
        <f>SUM(E134:E135)</f>
        <v>4763</v>
      </c>
      <c r="F136" s="44">
        <f>SUM(F134:F135)</f>
        <v>558339</v>
      </c>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row>
    <row r="137" ht="13.5" thickTop="1"/>
    <row r="138" spans="1:55" s="2" customFormat="1" ht="12.75">
      <c r="A138" s="62" t="s">
        <v>122</v>
      </c>
      <c r="B138" s="31" t="s">
        <v>54</v>
      </c>
      <c r="C138" s="35"/>
      <c r="D138" s="29"/>
      <c r="E138" s="29"/>
      <c r="F138" s="35"/>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row>
    <row r="139" spans="1:55" s="2" customFormat="1" ht="12.75">
      <c r="A139" s="62"/>
      <c r="B139" s="31"/>
      <c r="C139" s="35"/>
      <c r="D139" s="29"/>
      <c r="E139" s="29"/>
      <c r="F139" s="35"/>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row>
    <row r="140" spans="1:55" s="2" customFormat="1" ht="12.75">
      <c r="A140" s="41"/>
      <c r="F140" s="35"/>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row>
    <row r="141" spans="1:55" s="2" customFormat="1" ht="12.75">
      <c r="A141" s="41"/>
      <c r="F141" s="35"/>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row>
    <row r="142" spans="1:55" s="2" customFormat="1" ht="12.75">
      <c r="A142" s="41"/>
      <c r="F142" s="35"/>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row>
    <row r="143" spans="1:55" s="2" customFormat="1" ht="12.75">
      <c r="A143" s="41"/>
      <c r="F143" s="48" t="s">
        <v>219</v>
      </c>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row>
    <row r="144" spans="1:55" s="2" customFormat="1" ht="12.75">
      <c r="A144" s="41"/>
      <c r="F144" s="48" t="s">
        <v>39</v>
      </c>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row>
    <row r="145" spans="1:55" s="2" customFormat="1" ht="12.75">
      <c r="A145" s="41"/>
      <c r="B145" s="2" t="s">
        <v>220</v>
      </c>
      <c r="F145" s="48"/>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row>
    <row r="146" spans="1:55" s="2" customFormat="1" ht="13.5" thickBot="1">
      <c r="A146" s="41"/>
      <c r="B146" s="93" t="s">
        <v>221</v>
      </c>
      <c r="F146" s="94">
        <v>390245.67</v>
      </c>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row>
    <row r="147" spans="1:55" s="2" customFormat="1" ht="13.5" thickTop="1">
      <c r="A147" s="41"/>
      <c r="B147" s="93"/>
      <c r="F147" s="35"/>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row>
    <row r="148" spans="1:55" s="2" customFormat="1" ht="12.75">
      <c r="A148" s="41"/>
      <c r="B148" s="93"/>
      <c r="F148" s="35"/>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row>
    <row r="149" spans="1:55" s="2" customFormat="1" ht="12.75">
      <c r="A149" s="41"/>
      <c r="B149" s="93"/>
      <c r="F149" s="35"/>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row>
    <row r="150" spans="1:55" s="2" customFormat="1" ht="12.75">
      <c r="A150" s="41"/>
      <c r="B150" s="93"/>
      <c r="F150" s="35"/>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row>
    <row r="151" spans="1:55" s="2" customFormat="1" ht="12.75">
      <c r="A151" s="41"/>
      <c r="B151" s="93"/>
      <c r="F151" s="35"/>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row>
    <row r="152" spans="1:55" s="2" customFormat="1" ht="12.75">
      <c r="A152" s="41"/>
      <c r="B152" s="93"/>
      <c r="F152" s="35"/>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row>
    <row r="153" spans="1:55" s="2" customFormat="1" ht="12.75">
      <c r="A153" s="41"/>
      <c r="B153" s="93"/>
      <c r="F153" s="35"/>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row>
    <row r="154" spans="1:55" s="2" customFormat="1" ht="12.75">
      <c r="A154" s="41"/>
      <c r="B154" s="93"/>
      <c r="F154" s="35"/>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row>
    <row r="155" spans="1:55" s="2" customFormat="1" ht="12.75">
      <c r="A155" s="41"/>
      <c r="B155" s="93"/>
      <c r="F155" s="35"/>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row>
    <row r="156" spans="1:55" s="2" customFormat="1" ht="12.75">
      <c r="A156" s="41"/>
      <c r="B156" s="93"/>
      <c r="F156" s="35"/>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row>
    <row r="157" spans="1:55" s="2" customFormat="1" ht="12.75">
      <c r="A157" s="62" t="s">
        <v>123</v>
      </c>
      <c r="B157" s="31" t="s">
        <v>55</v>
      </c>
      <c r="C157" s="35"/>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row>
    <row r="158" spans="1:55" s="2" customFormat="1" ht="12.75">
      <c r="A158" s="62"/>
      <c r="B158" s="31"/>
      <c r="C158" s="35"/>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row>
    <row r="159" spans="1:55" s="2" customFormat="1" ht="12.75">
      <c r="A159" s="41"/>
      <c r="F159" s="47"/>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row>
    <row r="160" spans="1:55" s="2" customFormat="1" ht="12.75">
      <c r="A160" s="41"/>
      <c r="F160" s="47"/>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row>
    <row r="161" spans="1:55" s="2" customFormat="1" ht="12.75">
      <c r="A161" s="41"/>
      <c r="F161" s="47"/>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row>
    <row r="162" spans="1:55" s="2" customFormat="1" ht="12.75">
      <c r="A162" s="41"/>
      <c r="F162" s="47"/>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row>
    <row r="163" spans="1:55" s="2" customFormat="1" ht="12.75">
      <c r="A163" s="41"/>
      <c r="B163" s="35"/>
      <c r="C163" s="35"/>
      <c r="D163" s="29"/>
      <c r="E163" s="29"/>
      <c r="F163" s="35"/>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row>
    <row r="164" spans="1:55" s="2" customFormat="1" ht="12.75">
      <c r="A164" s="41"/>
      <c r="B164" s="35"/>
      <c r="C164" s="35"/>
      <c r="D164" s="29"/>
      <c r="E164" s="29"/>
      <c r="F164" s="35"/>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row>
    <row r="165" spans="1:55" s="2" customFormat="1" ht="12.75">
      <c r="A165" s="41"/>
      <c r="B165" s="35"/>
      <c r="C165" s="35"/>
      <c r="D165" s="29"/>
      <c r="E165" s="29"/>
      <c r="F165" s="35"/>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row>
    <row r="167" spans="1:55" s="2" customFormat="1" ht="12.75">
      <c r="A167" s="62" t="s">
        <v>124</v>
      </c>
      <c r="B167" s="31" t="s">
        <v>47</v>
      </c>
      <c r="C167" s="35"/>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row>
    <row r="168" spans="1:55" s="2" customFormat="1" ht="12.75">
      <c r="A168" s="62"/>
      <c r="B168" s="31"/>
      <c r="C168" s="35"/>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row>
    <row r="169" spans="1:55" s="2" customFormat="1" ht="12.75">
      <c r="A169" s="41"/>
      <c r="B169" s="35"/>
      <c r="C169" s="35"/>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row>
    <row r="170" spans="1:55" s="2" customFormat="1" ht="12.75">
      <c r="A170" s="41"/>
      <c r="B170" s="35"/>
      <c r="C170" s="35"/>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row>
    <row r="171" spans="1:55" s="2" customFormat="1" ht="12.75">
      <c r="A171" s="41"/>
      <c r="B171" s="35"/>
      <c r="C171" s="35"/>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row>
    <row r="172" spans="1:55" s="2" customFormat="1" ht="12.75">
      <c r="A172" s="41"/>
      <c r="B172" s="35"/>
      <c r="C172" s="35"/>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c r="BC172" s="29"/>
    </row>
    <row r="173" spans="1:55" s="2" customFormat="1" ht="12.75">
      <c r="A173" s="41"/>
      <c r="B173" s="35"/>
      <c r="C173" s="35"/>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row>
    <row r="175" spans="1:55" s="2" customFormat="1" ht="12.75">
      <c r="A175" s="62" t="s">
        <v>125</v>
      </c>
      <c r="B175" s="31" t="s">
        <v>56</v>
      </c>
      <c r="C175" s="35"/>
      <c r="D175" s="29"/>
      <c r="E175" s="29"/>
      <c r="F175" s="35"/>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row>
    <row r="176" spans="1:55" s="2" customFormat="1" ht="12.75">
      <c r="A176" s="41"/>
      <c r="B176" s="35"/>
      <c r="C176" s="35"/>
      <c r="D176" s="38"/>
      <c r="E176" s="38" t="s">
        <v>77</v>
      </c>
      <c r="F176" s="45" t="s">
        <v>182</v>
      </c>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row>
    <row r="177" spans="1:55" s="2" customFormat="1" ht="12.75">
      <c r="A177" s="41"/>
      <c r="B177" s="35"/>
      <c r="C177" s="35"/>
      <c r="D177" s="45"/>
      <c r="E177" s="45" t="s">
        <v>188</v>
      </c>
      <c r="F177" s="82" t="s">
        <v>189</v>
      </c>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row>
    <row r="178" spans="1:55" s="2" customFormat="1" ht="12.75">
      <c r="A178" s="41"/>
      <c r="B178" s="35"/>
      <c r="C178" s="35"/>
      <c r="D178" s="45"/>
      <c r="E178" s="45"/>
      <c r="F178" s="45"/>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row>
    <row r="179" spans="1:55" s="2" customFormat="1" ht="12.75">
      <c r="A179" s="41"/>
      <c r="B179" s="35" t="s">
        <v>59</v>
      </c>
      <c r="C179" s="35"/>
      <c r="D179" s="43"/>
      <c r="E179" s="43">
        <v>6351477</v>
      </c>
      <c r="F179" s="43">
        <v>10697410</v>
      </c>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row>
    <row r="180" spans="1:55" s="2" customFormat="1" ht="12.75">
      <c r="A180" s="41"/>
      <c r="B180" s="35"/>
      <c r="C180" s="35"/>
      <c r="D180" s="43"/>
      <c r="E180" s="43"/>
      <c r="F180" s="43"/>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row>
    <row r="181" spans="1:55" s="2" customFormat="1" ht="12.75">
      <c r="A181" s="41"/>
      <c r="B181" s="35" t="s">
        <v>68</v>
      </c>
      <c r="C181" s="35"/>
      <c r="D181" s="43"/>
      <c r="E181" s="3">
        <v>210890879</v>
      </c>
      <c r="F181" s="3">
        <v>210890879</v>
      </c>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row>
    <row r="182" spans="1:55" s="2" customFormat="1" ht="12.75">
      <c r="A182" s="41"/>
      <c r="B182" s="35"/>
      <c r="C182" s="35"/>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row>
    <row r="183" spans="1:55" s="2" customFormat="1" ht="12.75">
      <c r="A183" s="41"/>
      <c r="B183" s="35" t="s">
        <v>133</v>
      </c>
      <c r="C183" s="35"/>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row>
    <row r="184" spans="1:55" s="2" customFormat="1" ht="12.75">
      <c r="A184" s="41"/>
      <c r="C184" s="46" t="s">
        <v>62</v>
      </c>
      <c r="D184" s="63"/>
      <c r="E184" s="63">
        <f>E179/E181*100</f>
        <v>3.0117362259180496</v>
      </c>
      <c r="F184" s="63">
        <f>F179/F181*100</f>
        <v>5.072485851794473</v>
      </c>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row>
    <row r="185" spans="1:55" s="2" customFormat="1" ht="12.75">
      <c r="A185" s="41"/>
      <c r="C185" s="46" t="s">
        <v>61</v>
      </c>
      <c r="D185" s="38"/>
      <c r="E185" s="95">
        <v>3.01</v>
      </c>
      <c r="F185" s="95">
        <v>5.07</v>
      </c>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row>
    <row r="186" spans="1:55" s="2" customFormat="1" ht="12.75">
      <c r="A186" s="41"/>
      <c r="B186" s="27"/>
      <c r="C186" s="27"/>
      <c r="D186" s="29"/>
      <c r="E186" s="29"/>
      <c r="F186" s="35"/>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row>
    <row r="187" spans="1:55" s="2" customFormat="1" ht="12.75">
      <c r="A187" s="62" t="s">
        <v>132</v>
      </c>
      <c r="B187" s="31" t="s">
        <v>179</v>
      </c>
      <c r="C187" s="35"/>
      <c r="D187" s="29"/>
      <c r="E187" s="29"/>
      <c r="F187" s="35"/>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row>
    <row r="188" spans="1:55" s="2" customFormat="1" ht="12.75">
      <c r="A188" s="41"/>
      <c r="B188" s="35"/>
      <c r="C188" s="35"/>
      <c r="D188" s="29"/>
      <c r="E188" s="29"/>
      <c r="F188" s="35"/>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row>
    <row r="189" spans="1:55" s="2" customFormat="1" ht="12.75">
      <c r="A189" s="39"/>
      <c r="B189" s="35"/>
      <c r="C189" s="35"/>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row>
    <row r="190" spans="1:55" s="2" customFormat="1" ht="12.75">
      <c r="A190" s="3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row>
    <row r="191" spans="1:55" s="2" customFormat="1" ht="12.75">
      <c r="A191" s="3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row>
    <row r="192" spans="1:55" s="2" customFormat="1" ht="12.75">
      <c r="A192" s="3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row>
    <row r="193" spans="1:55" s="2" customFormat="1" ht="12.75">
      <c r="A193" s="3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row>
    <row r="194" spans="1:55" s="2" customFormat="1" ht="12.75">
      <c r="A194" s="3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row>
    <row r="195" spans="1:55" s="2" customFormat="1" ht="12.75">
      <c r="A195" s="3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row>
    <row r="196" spans="1:55" s="2" customFormat="1" ht="12.75">
      <c r="A196" s="3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row>
    <row r="197" spans="1:55" s="2" customFormat="1" ht="12.75">
      <c r="A197" s="3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row>
    <row r="198" spans="1:55" s="2" customFormat="1" ht="12.75">
      <c r="A198" s="3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row>
    <row r="199" spans="1:55" s="2" customFormat="1" ht="12.75">
      <c r="A199" s="3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row>
    <row r="200" spans="1:55" s="2" customFormat="1" ht="12.75">
      <c r="A200" s="3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row>
    <row r="201" spans="1:55" s="2" customFormat="1" ht="12.75">
      <c r="A201" s="3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row>
    <row r="202" spans="1:55" s="2" customFormat="1" ht="12.75">
      <c r="A202" s="3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row>
    <row r="203" spans="1:55" s="2" customFormat="1" ht="12.75">
      <c r="A203" s="3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row>
    <row r="204" spans="1:55" s="2" customFormat="1" ht="12.75">
      <c r="A204" s="3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row>
    <row r="205" spans="1:55" s="2" customFormat="1" ht="12.75">
      <c r="A205" s="3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row>
    <row r="206" spans="1:55" s="2" customFormat="1" ht="12.75">
      <c r="A206" s="3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row>
    <row r="207" spans="1:55" s="2" customFormat="1" ht="12.75">
      <c r="A207" s="3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row>
    <row r="208" spans="1:55" s="2" customFormat="1" ht="12.75">
      <c r="A208" s="3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row>
    <row r="209" spans="1:55" s="2" customFormat="1" ht="12.75">
      <c r="A209" s="3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c r="BB209" s="29"/>
      <c r="BC209" s="29"/>
    </row>
    <row r="210" spans="1:55" s="2" customFormat="1" ht="12.75">
      <c r="A210" s="3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row>
    <row r="211" spans="1:55" s="2" customFormat="1" ht="12.75">
      <c r="A211" s="3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row>
    <row r="212" spans="1:55" s="2" customFormat="1" ht="12.75">
      <c r="A212" s="3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row>
    <row r="213" spans="1:55" s="2" customFormat="1" ht="12.75">
      <c r="A213" s="3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row>
    <row r="214" spans="1:55" s="2" customFormat="1" ht="12.75">
      <c r="A214" s="3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row>
    <row r="215" spans="1:55" s="2" customFormat="1" ht="12.75">
      <c r="A215" s="3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row>
    <row r="216" spans="1:55" s="2" customFormat="1" ht="12.75">
      <c r="A216" s="3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row>
    <row r="217" spans="1:55" s="2" customFormat="1" ht="12.75">
      <c r="A217" s="3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row>
    <row r="218" spans="1:55" s="2" customFormat="1" ht="12.75">
      <c r="A218" s="3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c r="BC218" s="29"/>
    </row>
    <row r="219" spans="1:55" s="2" customFormat="1" ht="12.75">
      <c r="A219" s="3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row>
    <row r="220" spans="1:55" s="2" customFormat="1" ht="12.75">
      <c r="A220" s="3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row>
    <row r="221" spans="1:55" s="2" customFormat="1" ht="12.75">
      <c r="A221" s="3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c r="BB221" s="29"/>
      <c r="BC221" s="29"/>
    </row>
    <row r="222" spans="1:55" s="2" customFormat="1" ht="12.75">
      <c r="A222" s="3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c r="BC222" s="29"/>
    </row>
    <row r="223" spans="1:55" s="2" customFormat="1" ht="12.75">
      <c r="A223" s="3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row>
    <row r="224" spans="1:55" s="2" customFormat="1" ht="12.75">
      <c r="A224" s="3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c r="BB224" s="29"/>
      <c r="BC224" s="29"/>
    </row>
    <row r="225" spans="1:55" s="2" customFormat="1" ht="12.75">
      <c r="A225" s="3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c r="BB225" s="29"/>
      <c r="BC225" s="29"/>
    </row>
    <row r="226" spans="1:55" s="2" customFormat="1" ht="12.75">
      <c r="A226" s="3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row>
    <row r="227" spans="1:55" s="2" customFormat="1" ht="12.75">
      <c r="A227" s="3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row>
    <row r="228" spans="1:55" s="2" customFormat="1" ht="12.75">
      <c r="A228" s="3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c r="AY228" s="29"/>
      <c r="AZ228" s="29"/>
      <c r="BA228" s="29"/>
      <c r="BB228" s="29"/>
      <c r="BC228" s="29"/>
    </row>
    <row r="229" spans="1:55" s="2" customFormat="1" ht="12.75">
      <c r="A229" s="3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row>
    <row r="230" spans="1:55" s="2" customFormat="1" ht="12.75">
      <c r="A230" s="3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row>
    <row r="231" spans="1:55" s="2" customFormat="1" ht="12.75">
      <c r="A231" s="3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row>
    <row r="232" spans="1:55" s="2" customFormat="1" ht="12.75">
      <c r="A232" s="3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row>
    <row r="233" spans="1:55" s="2" customFormat="1" ht="12.75">
      <c r="A233" s="3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c r="BB233" s="29"/>
      <c r="BC233" s="29"/>
    </row>
    <row r="234" spans="1:55" s="2" customFormat="1" ht="12.75">
      <c r="A234" s="3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c r="BB234" s="29"/>
      <c r="BC234" s="29"/>
    </row>
    <row r="235" spans="1:55" s="2" customFormat="1" ht="12.75">
      <c r="A235" s="3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c r="AY235" s="29"/>
      <c r="AZ235" s="29"/>
      <c r="BA235" s="29"/>
      <c r="BB235" s="29"/>
      <c r="BC235" s="29"/>
    </row>
    <row r="236" spans="1:55" s="2" customFormat="1" ht="12.75">
      <c r="A236" s="3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row>
    <row r="237" spans="1:55" s="2" customFormat="1" ht="12.75">
      <c r="A237" s="3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c r="BB237" s="29"/>
      <c r="BC237" s="29"/>
    </row>
    <row r="238" spans="1:55" s="2" customFormat="1" ht="12.75">
      <c r="A238" s="3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c r="BB238" s="29"/>
      <c r="BC238" s="29"/>
    </row>
    <row r="239" spans="1:55" s="2" customFormat="1" ht="12.75">
      <c r="A239" s="3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c r="AY239" s="29"/>
      <c r="AZ239" s="29"/>
      <c r="BA239" s="29"/>
      <c r="BB239" s="29"/>
      <c r="BC239" s="29"/>
    </row>
    <row r="240" spans="1:55" s="2" customFormat="1" ht="12.75">
      <c r="A240" s="3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c r="BB240" s="29"/>
      <c r="BC240" s="29"/>
    </row>
    <row r="241" spans="1:55" s="2" customFormat="1" ht="12.75">
      <c r="A241" s="3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c r="AY241" s="29"/>
      <c r="AZ241" s="29"/>
      <c r="BA241" s="29"/>
      <c r="BB241" s="29"/>
      <c r="BC241" s="29"/>
    </row>
    <row r="242" spans="1:55" s="2" customFormat="1" ht="12.75">
      <c r="A242" s="3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c r="BB242" s="29"/>
      <c r="BC242" s="29"/>
    </row>
    <row r="243" spans="1:55" s="2" customFormat="1" ht="12.75">
      <c r="A243" s="3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row>
    <row r="244" spans="1:55" s="2" customFormat="1" ht="12.75">
      <c r="A244" s="3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c r="BB244" s="29"/>
      <c r="BC244" s="29"/>
    </row>
    <row r="245" spans="1:55" s="2" customFormat="1" ht="12.75">
      <c r="A245" s="3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c r="BB245" s="29"/>
      <c r="BC245" s="29"/>
    </row>
    <row r="246" spans="1:55" s="2" customFormat="1" ht="12.75">
      <c r="A246" s="3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c r="BC246" s="29"/>
    </row>
    <row r="247" spans="1:55" s="2" customFormat="1" ht="12.75">
      <c r="A247" s="3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c r="AY247" s="29"/>
      <c r="AZ247" s="29"/>
      <c r="BA247" s="29"/>
      <c r="BB247" s="29"/>
      <c r="BC247" s="29"/>
    </row>
    <row r="248" spans="1:55" s="2" customFormat="1" ht="12.75">
      <c r="A248" s="3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c r="AY248" s="29"/>
      <c r="AZ248" s="29"/>
      <c r="BA248" s="29"/>
      <c r="BB248" s="29"/>
      <c r="BC248" s="29"/>
    </row>
    <row r="249" spans="1:55" s="2" customFormat="1" ht="12.75">
      <c r="A249" s="3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c r="BB249" s="29"/>
      <c r="BC249" s="29"/>
    </row>
    <row r="250" spans="1:55" s="2" customFormat="1" ht="12.75">
      <c r="A250" s="3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c r="AY250" s="29"/>
      <c r="AZ250" s="29"/>
      <c r="BA250" s="29"/>
      <c r="BB250" s="29"/>
      <c r="BC250" s="29"/>
    </row>
    <row r="251" spans="1:55" s="2" customFormat="1" ht="12.75">
      <c r="A251" s="3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c r="AY251" s="29"/>
      <c r="AZ251" s="29"/>
      <c r="BA251" s="29"/>
      <c r="BB251" s="29"/>
      <c r="BC251" s="29"/>
    </row>
    <row r="252" spans="1:55" s="2" customFormat="1" ht="12.75">
      <c r="A252" s="3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c r="AY252" s="29"/>
      <c r="AZ252" s="29"/>
      <c r="BA252" s="29"/>
      <c r="BB252" s="29"/>
      <c r="BC252" s="29"/>
    </row>
    <row r="253" spans="1:55" s="2" customFormat="1" ht="12.75">
      <c r="A253" s="3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c r="BB253" s="29"/>
      <c r="BC253" s="29"/>
    </row>
    <row r="254" spans="1:55" s="2" customFormat="1" ht="12.75">
      <c r="A254" s="3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c r="AY254" s="29"/>
      <c r="AZ254" s="29"/>
      <c r="BA254" s="29"/>
      <c r="BB254" s="29"/>
      <c r="BC254" s="29"/>
    </row>
    <row r="255" spans="1:55" s="2" customFormat="1" ht="12.75">
      <c r="A255" s="3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c r="AY255" s="29"/>
      <c r="AZ255" s="29"/>
      <c r="BA255" s="29"/>
      <c r="BB255" s="29"/>
      <c r="BC255" s="29"/>
    </row>
    <row r="256" spans="1:55" s="2" customFormat="1" ht="12.75">
      <c r="A256" s="3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c r="AY256" s="29"/>
      <c r="AZ256" s="29"/>
      <c r="BA256" s="29"/>
      <c r="BB256" s="29"/>
      <c r="BC256" s="29"/>
    </row>
    <row r="257" spans="1:55" s="2" customFormat="1" ht="12.75">
      <c r="A257" s="3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c r="AY257" s="29"/>
      <c r="AZ257" s="29"/>
      <c r="BA257" s="29"/>
      <c r="BB257" s="29"/>
      <c r="BC257" s="29"/>
    </row>
    <row r="258" spans="1:55" s="2" customFormat="1" ht="12.75">
      <c r="A258" s="3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c r="BC258" s="29"/>
    </row>
    <row r="259" spans="1:55" s="2" customFormat="1" ht="12.75">
      <c r="A259" s="3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c r="AY259" s="29"/>
      <c r="AZ259" s="29"/>
      <c r="BA259" s="29"/>
      <c r="BB259" s="29"/>
      <c r="BC259" s="29"/>
    </row>
    <row r="260" spans="1:55" s="2" customFormat="1" ht="12.75">
      <c r="A260" s="3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c r="AY260" s="29"/>
      <c r="AZ260" s="29"/>
      <c r="BA260" s="29"/>
      <c r="BB260" s="29"/>
      <c r="BC260" s="29"/>
    </row>
    <row r="261" spans="1:55" s="2" customFormat="1" ht="12.75">
      <c r="A261" s="3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c r="AY261" s="29"/>
      <c r="AZ261" s="29"/>
      <c r="BA261" s="29"/>
      <c r="BB261" s="29"/>
      <c r="BC261" s="29"/>
    </row>
    <row r="262" spans="1:55" s="2" customFormat="1" ht="12.75">
      <c r="A262" s="3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c r="AY262" s="29"/>
      <c r="AZ262" s="29"/>
      <c r="BA262" s="29"/>
      <c r="BB262" s="29"/>
      <c r="BC262" s="29"/>
    </row>
    <row r="263" spans="1:55" s="2" customFormat="1" ht="12.75">
      <c r="A263" s="3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c r="AY263" s="29"/>
      <c r="AZ263" s="29"/>
      <c r="BA263" s="29"/>
      <c r="BB263" s="29"/>
      <c r="BC263" s="29"/>
    </row>
    <row r="264" spans="1:55" s="2" customFormat="1" ht="12.75">
      <c r="A264" s="3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c r="AY264" s="29"/>
      <c r="AZ264" s="29"/>
      <c r="BA264" s="29"/>
      <c r="BB264" s="29"/>
      <c r="BC264" s="29"/>
    </row>
    <row r="265" spans="1:55" s="2" customFormat="1" ht="12.75">
      <c r="A265" s="3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row>
    <row r="266" spans="1:55" s="2" customFormat="1" ht="12.75">
      <c r="A266" s="3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c r="AY266" s="29"/>
      <c r="AZ266" s="29"/>
      <c r="BA266" s="29"/>
      <c r="BB266" s="29"/>
      <c r="BC266" s="29"/>
    </row>
    <row r="267" spans="1:55" s="2" customFormat="1" ht="12.75">
      <c r="A267" s="3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c r="AY267" s="29"/>
      <c r="AZ267" s="29"/>
      <c r="BA267" s="29"/>
      <c r="BB267" s="29"/>
      <c r="BC267" s="29"/>
    </row>
    <row r="268" spans="1:55" s="2" customFormat="1" ht="12.75">
      <c r="A268" s="3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c r="BC268" s="29"/>
    </row>
    <row r="269" spans="1:55" s="2" customFormat="1" ht="12.75">
      <c r="A269" s="3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c r="AY269" s="29"/>
      <c r="AZ269" s="29"/>
      <c r="BA269" s="29"/>
      <c r="BB269" s="29"/>
      <c r="BC269" s="29"/>
    </row>
    <row r="270" spans="1:55" s="2" customFormat="1" ht="12.75">
      <c r="A270" s="3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row>
    <row r="271" spans="1:55" s="2" customFormat="1" ht="12.75">
      <c r="A271" s="3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c r="AY271" s="29"/>
      <c r="AZ271" s="29"/>
      <c r="BA271" s="29"/>
      <c r="BB271" s="29"/>
      <c r="BC271" s="29"/>
    </row>
    <row r="272" spans="1:55" s="2" customFormat="1" ht="12.75">
      <c r="A272" s="3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c r="AY272" s="29"/>
      <c r="AZ272" s="29"/>
      <c r="BA272" s="29"/>
      <c r="BB272" s="29"/>
      <c r="BC272" s="29"/>
    </row>
    <row r="273" spans="1:55" s="2" customFormat="1" ht="12.75">
      <c r="A273" s="3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c r="AY273" s="29"/>
      <c r="AZ273" s="29"/>
      <c r="BA273" s="29"/>
      <c r="BB273" s="29"/>
      <c r="BC273" s="29"/>
    </row>
    <row r="274" spans="1:55" s="2" customFormat="1" ht="12.75">
      <c r="A274" s="3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row>
    <row r="275" spans="1:55" s="2" customFormat="1" ht="12.75">
      <c r="A275" s="3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c r="AY275" s="29"/>
      <c r="AZ275" s="29"/>
      <c r="BA275" s="29"/>
      <c r="BB275" s="29"/>
      <c r="BC275" s="29"/>
    </row>
    <row r="276" spans="1:55" s="2" customFormat="1" ht="12.75">
      <c r="A276" s="3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c r="AZ276" s="29"/>
      <c r="BA276" s="29"/>
      <c r="BB276" s="29"/>
      <c r="BC276" s="29"/>
    </row>
    <row r="277" spans="1:55" s="2" customFormat="1" ht="12.75">
      <c r="A277" s="3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c r="AY277" s="29"/>
      <c r="AZ277" s="29"/>
      <c r="BA277" s="29"/>
      <c r="BB277" s="29"/>
      <c r="BC277" s="29"/>
    </row>
    <row r="278" spans="1:55" s="2" customFormat="1" ht="12.75">
      <c r="A278" s="3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c r="AY278" s="29"/>
      <c r="AZ278" s="29"/>
      <c r="BA278" s="29"/>
      <c r="BB278" s="29"/>
      <c r="BC278" s="29"/>
    </row>
    <row r="279" spans="1:55" s="2" customFormat="1" ht="12.75">
      <c r="A279" s="3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c r="AY279" s="29"/>
      <c r="AZ279" s="29"/>
      <c r="BA279" s="29"/>
      <c r="BB279" s="29"/>
      <c r="BC279" s="29"/>
    </row>
    <row r="280" spans="1:55" s="2" customFormat="1" ht="12.75">
      <c r="A280" s="3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c r="AY280" s="29"/>
      <c r="AZ280" s="29"/>
      <c r="BA280" s="29"/>
      <c r="BB280" s="29"/>
      <c r="BC280" s="29"/>
    </row>
    <row r="281" spans="1:55" s="2" customFormat="1" ht="12.75">
      <c r="A281" s="3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c r="AY281" s="29"/>
      <c r="AZ281" s="29"/>
      <c r="BA281" s="29"/>
      <c r="BB281" s="29"/>
      <c r="BC281" s="29"/>
    </row>
    <row r="282" spans="1:55" s="2" customFormat="1" ht="12.75">
      <c r="A282" s="3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c r="AY282" s="29"/>
      <c r="AZ282" s="29"/>
      <c r="BA282" s="29"/>
      <c r="BB282" s="29"/>
      <c r="BC282" s="29"/>
    </row>
    <row r="283" spans="1:55" s="2" customFormat="1" ht="12.75">
      <c r="A283" s="3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c r="AY283" s="29"/>
      <c r="AZ283" s="29"/>
      <c r="BA283" s="29"/>
      <c r="BB283" s="29"/>
      <c r="BC283" s="29"/>
    </row>
    <row r="284" spans="1:55" s="2" customFormat="1" ht="12.75">
      <c r="A284" s="3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c r="AY284" s="29"/>
      <c r="AZ284" s="29"/>
      <c r="BA284" s="29"/>
      <c r="BB284" s="29"/>
      <c r="BC284" s="29"/>
    </row>
    <row r="285" spans="1:55" s="2" customFormat="1" ht="12.75">
      <c r="A285" s="3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c r="AY285" s="29"/>
      <c r="AZ285" s="29"/>
      <c r="BA285" s="29"/>
      <c r="BB285" s="29"/>
      <c r="BC285" s="29"/>
    </row>
    <row r="286" spans="1:55" s="2" customFormat="1" ht="12.75">
      <c r="A286" s="3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c r="AY286" s="29"/>
      <c r="AZ286" s="29"/>
      <c r="BA286" s="29"/>
      <c r="BB286" s="29"/>
      <c r="BC286" s="29"/>
    </row>
    <row r="287" spans="1:55" s="2" customFormat="1" ht="12.75">
      <c r="A287" s="3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c r="AY287" s="29"/>
      <c r="AZ287" s="29"/>
      <c r="BA287" s="29"/>
      <c r="BB287" s="29"/>
      <c r="BC287" s="29"/>
    </row>
    <row r="288" spans="1:55" s="2" customFormat="1" ht="12.75">
      <c r="A288" s="3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c r="AY288" s="29"/>
      <c r="AZ288" s="29"/>
      <c r="BA288" s="29"/>
      <c r="BB288" s="29"/>
      <c r="BC288" s="29"/>
    </row>
    <row r="289" spans="1:55" s="2" customFormat="1" ht="12.75">
      <c r="A289" s="3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c r="AY289" s="29"/>
      <c r="AZ289" s="29"/>
      <c r="BA289" s="29"/>
      <c r="BB289" s="29"/>
      <c r="BC289" s="29"/>
    </row>
    <row r="290" spans="1:55" s="2" customFormat="1" ht="12.75">
      <c r="A290" s="3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c r="AY290" s="29"/>
      <c r="AZ290" s="29"/>
      <c r="BA290" s="29"/>
      <c r="BB290" s="29"/>
      <c r="BC290" s="29"/>
    </row>
    <row r="291" spans="1:55" s="2" customFormat="1" ht="12.75">
      <c r="A291" s="3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c r="AY291" s="29"/>
      <c r="AZ291" s="29"/>
      <c r="BA291" s="29"/>
      <c r="BB291" s="29"/>
      <c r="BC291" s="29"/>
    </row>
    <row r="292" spans="1:55" s="2" customFormat="1" ht="12.75">
      <c r="A292" s="3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c r="AY292" s="29"/>
      <c r="AZ292" s="29"/>
      <c r="BA292" s="29"/>
      <c r="BB292" s="29"/>
      <c r="BC292" s="29"/>
    </row>
    <row r="293" spans="1:55" s="2" customFormat="1" ht="12.75">
      <c r="A293" s="3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c r="AY293" s="29"/>
      <c r="AZ293" s="29"/>
      <c r="BA293" s="29"/>
      <c r="BB293" s="29"/>
      <c r="BC293" s="29"/>
    </row>
    <row r="294" spans="1:55" s="2" customFormat="1" ht="12.75">
      <c r="A294" s="3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c r="AY294" s="29"/>
      <c r="AZ294" s="29"/>
      <c r="BA294" s="29"/>
      <c r="BB294" s="29"/>
      <c r="BC294" s="29"/>
    </row>
    <row r="295" spans="1:55" s="2" customFormat="1" ht="12.75">
      <c r="A295" s="3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c r="AY295" s="29"/>
      <c r="AZ295" s="29"/>
      <c r="BA295" s="29"/>
      <c r="BB295" s="29"/>
      <c r="BC295" s="29"/>
    </row>
    <row r="296" spans="1:55" s="2" customFormat="1" ht="12.75">
      <c r="A296" s="3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c r="AY296" s="29"/>
      <c r="AZ296" s="29"/>
      <c r="BA296" s="29"/>
      <c r="BB296" s="29"/>
      <c r="BC296" s="29"/>
    </row>
    <row r="297" spans="1:55" s="2" customFormat="1" ht="12.75">
      <c r="A297" s="3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c r="AY297" s="29"/>
      <c r="AZ297" s="29"/>
      <c r="BA297" s="29"/>
      <c r="BB297" s="29"/>
      <c r="BC297" s="29"/>
    </row>
    <row r="298" spans="1:55" s="2" customFormat="1" ht="12.75">
      <c r="A298" s="3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c r="AY298" s="29"/>
      <c r="AZ298" s="29"/>
      <c r="BA298" s="29"/>
      <c r="BB298" s="29"/>
      <c r="BC298" s="29"/>
    </row>
    <row r="299" spans="1:55" s="2" customFormat="1" ht="12.75">
      <c r="A299" s="3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c r="AY299" s="29"/>
      <c r="AZ299" s="29"/>
      <c r="BA299" s="29"/>
      <c r="BB299" s="29"/>
      <c r="BC299" s="29"/>
    </row>
    <row r="300" spans="1:55" s="2" customFormat="1" ht="12.75">
      <c r="A300" s="3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c r="AY300" s="29"/>
      <c r="AZ300" s="29"/>
      <c r="BA300" s="29"/>
      <c r="BB300" s="29"/>
      <c r="BC300" s="29"/>
    </row>
    <row r="301" spans="1:55" s="2" customFormat="1" ht="12.75">
      <c r="A301" s="3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c r="AY301" s="29"/>
      <c r="AZ301" s="29"/>
      <c r="BA301" s="29"/>
      <c r="BB301" s="29"/>
      <c r="BC301" s="29"/>
    </row>
    <row r="302" spans="1:55" s="2" customFormat="1" ht="12.75">
      <c r="A302" s="3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c r="AY302" s="29"/>
      <c r="AZ302" s="29"/>
      <c r="BA302" s="29"/>
      <c r="BB302" s="29"/>
      <c r="BC302" s="29"/>
    </row>
    <row r="303" spans="1:55" s="2" customFormat="1" ht="12.75">
      <c r="A303" s="3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c r="AY303" s="29"/>
      <c r="AZ303" s="29"/>
      <c r="BA303" s="29"/>
      <c r="BB303" s="29"/>
      <c r="BC303" s="29"/>
    </row>
    <row r="304" spans="1:55" s="2" customFormat="1" ht="12.75">
      <c r="A304" s="3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c r="AY304" s="29"/>
      <c r="AZ304" s="29"/>
      <c r="BA304" s="29"/>
      <c r="BB304" s="29"/>
      <c r="BC304" s="29"/>
    </row>
    <row r="305" spans="1:55" s="2" customFormat="1" ht="12.75">
      <c r="A305" s="3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c r="AY305" s="29"/>
      <c r="AZ305" s="29"/>
      <c r="BA305" s="29"/>
      <c r="BB305" s="29"/>
      <c r="BC305" s="29"/>
    </row>
    <row r="306" spans="1:55" s="2" customFormat="1" ht="12.75">
      <c r="A306" s="3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c r="AY306" s="29"/>
      <c r="AZ306" s="29"/>
      <c r="BA306" s="29"/>
      <c r="BB306" s="29"/>
      <c r="BC306" s="29"/>
    </row>
    <row r="307" spans="1:55" s="2" customFormat="1" ht="12.75">
      <c r="A307" s="3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c r="AY307" s="29"/>
      <c r="AZ307" s="29"/>
      <c r="BA307" s="29"/>
      <c r="BB307" s="29"/>
      <c r="BC307" s="29"/>
    </row>
    <row r="308" spans="1:55" s="2" customFormat="1" ht="12.75">
      <c r="A308" s="3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c r="AY308" s="29"/>
      <c r="AZ308" s="29"/>
      <c r="BA308" s="29"/>
      <c r="BB308" s="29"/>
      <c r="BC308" s="29"/>
    </row>
    <row r="309" spans="1:55" s="2" customFormat="1" ht="12.75">
      <c r="A309" s="3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c r="AY309" s="29"/>
      <c r="AZ309" s="29"/>
      <c r="BA309" s="29"/>
      <c r="BB309" s="29"/>
      <c r="BC309" s="29"/>
    </row>
    <row r="310" spans="1:55" s="2" customFormat="1" ht="12.75">
      <c r="A310" s="3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c r="AY310" s="29"/>
      <c r="AZ310" s="29"/>
      <c r="BA310" s="29"/>
      <c r="BB310" s="29"/>
      <c r="BC310" s="29"/>
    </row>
    <row r="311" spans="1:55" s="2" customFormat="1" ht="12.75">
      <c r="A311" s="3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c r="AY311" s="29"/>
      <c r="AZ311" s="29"/>
      <c r="BA311" s="29"/>
      <c r="BB311" s="29"/>
      <c r="BC311" s="29"/>
    </row>
    <row r="312" spans="1:55" s="2" customFormat="1" ht="12.75">
      <c r="A312" s="3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c r="AY312" s="29"/>
      <c r="AZ312" s="29"/>
      <c r="BA312" s="29"/>
      <c r="BB312" s="29"/>
      <c r="BC312" s="29"/>
    </row>
    <row r="313" spans="1:55" s="2" customFormat="1" ht="12.75">
      <c r="A313" s="3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c r="AY313" s="29"/>
      <c r="AZ313" s="29"/>
      <c r="BA313" s="29"/>
      <c r="BB313" s="29"/>
      <c r="BC313" s="29"/>
    </row>
    <row r="314" spans="1:55" s="2" customFormat="1" ht="12.75">
      <c r="A314" s="3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c r="AY314" s="29"/>
      <c r="AZ314" s="29"/>
      <c r="BA314" s="29"/>
      <c r="BB314" s="29"/>
      <c r="BC314" s="29"/>
    </row>
    <row r="315" spans="1:55" s="2" customFormat="1" ht="12.75">
      <c r="A315" s="3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c r="AY315" s="29"/>
      <c r="AZ315" s="29"/>
      <c r="BA315" s="29"/>
      <c r="BB315" s="29"/>
      <c r="BC315" s="29"/>
    </row>
    <row r="316" spans="1:55" s="2" customFormat="1" ht="12.75">
      <c r="A316" s="3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c r="AY316" s="29"/>
      <c r="AZ316" s="29"/>
      <c r="BA316" s="29"/>
      <c r="BB316" s="29"/>
      <c r="BC316" s="29"/>
    </row>
    <row r="317" spans="1:55" s="2" customFormat="1" ht="12.75">
      <c r="A317" s="3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c r="AY317" s="29"/>
      <c r="AZ317" s="29"/>
      <c r="BA317" s="29"/>
      <c r="BB317" s="29"/>
      <c r="BC317" s="29"/>
    </row>
    <row r="318" spans="1:55" s="2" customFormat="1" ht="12.75">
      <c r="A318" s="3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c r="AY318" s="29"/>
      <c r="AZ318" s="29"/>
      <c r="BA318" s="29"/>
      <c r="BB318" s="29"/>
      <c r="BC318" s="29"/>
    </row>
    <row r="319" spans="1:55" s="2" customFormat="1" ht="12.75">
      <c r="A319" s="3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c r="AY319" s="29"/>
      <c r="AZ319" s="29"/>
      <c r="BA319" s="29"/>
      <c r="BB319" s="29"/>
      <c r="BC319" s="29"/>
    </row>
    <row r="320" spans="1:55" s="2" customFormat="1" ht="12.75">
      <c r="A320" s="3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c r="AY320" s="29"/>
      <c r="AZ320" s="29"/>
      <c r="BA320" s="29"/>
      <c r="BB320" s="29"/>
      <c r="BC320" s="29"/>
    </row>
    <row r="321" spans="1:55" s="2" customFormat="1" ht="12.75">
      <c r="A321" s="3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c r="AY321" s="29"/>
      <c r="AZ321" s="29"/>
      <c r="BA321" s="29"/>
      <c r="BB321" s="29"/>
      <c r="BC321" s="29"/>
    </row>
    <row r="322" spans="1:55" s="2" customFormat="1" ht="12.75">
      <c r="A322" s="3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c r="AY322" s="29"/>
      <c r="AZ322" s="29"/>
      <c r="BA322" s="29"/>
      <c r="BB322" s="29"/>
      <c r="BC322" s="29"/>
    </row>
    <row r="323" spans="1:55" s="2" customFormat="1" ht="12.75">
      <c r="A323" s="3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c r="AY323" s="29"/>
      <c r="AZ323" s="29"/>
      <c r="BA323" s="29"/>
      <c r="BB323" s="29"/>
      <c r="BC323" s="29"/>
    </row>
    <row r="324" spans="1:55" s="2" customFormat="1" ht="12.75">
      <c r="A324" s="3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c r="AY324" s="29"/>
      <c r="AZ324" s="29"/>
      <c r="BA324" s="29"/>
      <c r="BB324" s="29"/>
      <c r="BC324" s="29"/>
    </row>
    <row r="325" spans="1:55" s="2" customFormat="1" ht="12.75">
      <c r="A325" s="3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c r="AY325" s="29"/>
      <c r="AZ325" s="29"/>
      <c r="BA325" s="29"/>
      <c r="BB325" s="29"/>
      <c r="BC325" s="29"/>
    </row>
    <row r="326" spans="1:55" s="2" customFormat="1" ht="12.75">
      <c r="A326" s="3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c r="AY326" s="29"/>
      <c r="AZ326" s="29"/>
      <c r="BA326" s="29"/>
      <c r="BB326" s="29"/>
      <c r="BC326" s="29"/>
    </row>
    <row r="327" spans="1:55" s="2" customFormat="1" ht="12.75">
      <c r="A327" s="3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c r="AY327" s="29"/>
      <c r="AZ327" s="29"/>
      <c r="BA327" s="29"/>
      <c r="BB327" s="29"/>
      <c r="BC327" s="29"/>
    </row>
    <row r="328" spans="1:55" s="2" customFormat="1" ht="12.75">
      <c r="A328" s="3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c r="AY328" s="29"/>
      <c r="AZ328" s="29"/>
      <c r="BA328" s="29"/>
      <c r="BB328" s="29"/>
      <c r="BC328" s="29"/>
    </row>
    <row r="329" spans="1:55" s="2" customFormat="1" ht="12.75">
      <c r="A329" s="3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c r="AY329" s="29"/>
      <c r="AZ329" s="29"/>
      <c r="BA329" s="29"/>
      <c r="BB329" s="29"/>
      <c r="BC329" s="29"/>
    </row>
    <row r="330" spans="1:55" s="2" customFormat="1" ht="12.75">
      <c r="A330" s="3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c r="AY330" s="29"/>
      <c r="AZ330" s="29"/>
      <c r="BA330" s="29"/>
      <c r="BB330" s="29"/>
      <c r="BC330" s="29"/>
    </row>
    <row r="331" spans="1:55" s="2" customFormat="1" ht="12.75">
      <c r="A331" s="3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c r="AY331" s="29"/>
      <c r="AZ331" s="29"/>
      <c r="BA331" s="29"/>
      <c r="BB331" s="29"/>
      <c r="BC331" s="29"/>
    </row>
    <row r="332" spans="1:55" s="2" customFormat="1" ht="12.75">
      <c r="A332" s="3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c r="AY332" s="29"/>
      <c r="AZ332" s="29"/>
      <c r="BA332" s="29"/>
      <c r="BB332" s="29"/>
      <c r="BC332" s="29"/>
    </row>
    <row r="333" spans="1:55" s="2" customFormat="1" ht="12.75">
      <c r="A333" s="3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c r="AY333" s="29"/>
      <c r="AZ333" s="29"/>
      <c r="BA333" s="29"/>
      <c r="BB333" s="29"/>
      <c r="BC333" s="29"/>
    </row>
    <row r="334" spans="1:55" s="2" customFormat="1" ht="12.75">
      <c r="A334" s="3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c r="AY334" s="29"/>
      <c r="AZ334" s="29"/>
      <c r="BA334" s="29"/>
      <c r="BB334" s="29"/>
      <c r="BC334" s="29"/>
    </row>
    <row r="335" spans="1:55" s="2" customFormat="1" ht="12.75">
      <c r="A335" s="3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c r="AY335" s="29"/>
      <c r="AZ335" s="29"/>
      <c r="BA335" s="29"/>
      <c r="BB335" s="29"/>
      <c r="BC335" s="29"/>
    </row>
    <row r="336" spans="1:55" s="2" customFormat="1" ht="12.75">
      <c r="A336" s="3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c r="AY336" s="29"/>
      <c r="AZ336" s="29"/>
      <c r="BA336" s="29"/>
      <c r="BB336" s="29"/>
      <c r="BC336" s="29"/>
    </row>
    <row r="337" spans="1:55" s="2" customFormat="1" ht="12.75">
      <c r="A337" s="3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c r="AY337" s="29"/>
      <c r="AZ337" s="29"/>
      <c r="BA337" s="29"/>
      <c r="BB337" s="29"/>
      <c r="BC337" s="29"/>
    </row>
    <row r="338" spans="1:55" s="2" customFormat="1" ht="12.75">
      <c r="A338" s="3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c r="AY338" s="29"/>
      <c r="AZ338" s="29"/>
      <c r="BA338" s="29"/>
      <c r="BB338" s="29"/>
      <c r="BC338" s="29"/>
    </row>
    <row r="339" spans="1:55" s="2" customFormat="1" ht="12.75">
      <c r="A339" s="3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c r="AY339" s="29"/>
      <c r="AZ339" s="29"/>
      <c r="BA339" s="29"/>
      <c r="BB339" s="29"/>
      <c r="BC339" s="29"/>
    </row>
    <row r="340" spans="1:55" s="2" customFormat="1" ht="12.75">
      <c r="A340" s="3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c r="AY340" s="29"/>
      <c r="AZ340" s="29"/>
      <c r="BA340" s="29"/>
      <c r="BB340" s="29"/>
      <c r="BC340" s="29"/>
    </row>
    <row r="341" spans="1:55" s="2" customFormat="1" ht="12.75">
      <c r="A341" s="3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c r="AY341" s="29"/>
      <c r="AZ341" s="29"/>
      <c r="BA341" s="29"/>
      <c r="BB341" s="29"/>
      <c r="BC341" s="29"/>
    </row>
    <row r="342" spans="1:55" s="2" customFormat="1" ht="12.75">
      <c r="A342" s="3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c r="AY342" s="29"/>
      <c r="AZ342" s="29"/>
      <c r="BA342" s="29"/>
      <c r="BB342" s="29"/>
      <c r="BC342" s="29"/>
    </row>
    <row r="343" spans="1:55" s="2" customFormat="1" ht="12.75">
      <c r="A343" s="3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c r="AY343" s="29"/>
      <c r="AZ343" s="29"/>
      <c r="BA343" s="29"/>
      <c r="BB343" s="29"/>
      <c r="BC343" s="29"/>
    </row>
    <row r="344" spans="1:55" s="2" customFormat="1" ht="12.75">
      <c r="A344" s="3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c r="AY344" s="29"/>
      <c r="AZ344" s="29"/>
      <c r="BA344" s="29"/>
      <c r="BB344" s="29"/>
      <c r="BC344" s="29"/>
    </row>
    <row r="345" spans="1:55" s="2" customFormat="1" ht="12.75">
      <c r="A345" s="3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c r="AY345" s="29"/>
      <c r="AZ345" s="29"/>
      <c r="BA345" s="29"/>
      <c r="BB345" s="29"/>
      <c r="BC345" s="29"/>
    </row>
    <row r="346" spans="1:55" s="2" customFormat="1" ht="12.75">
      <c r="A346" s="3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c r="AY346" s="29"/>
      <c r="AZ346" s="29"/>
      <c r="BA346" s="29"/>
      <c r="BB346" s="29"/>
      <c r="BC346" s="29"/>
    </row>
    <row r="347" spans="1:55" s="2" customFormat="1" ht="12.75">
      <c r="A347" s="3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c r="AY347" s="29"/>
      <c r="AZ347" s="29"/>
      <c r="BA347" s="29"/>
      <c r="BB347" s="29"/>
      <c r="BC347" s="29"/>
    </row>
    <row r="348" spans="1:55" s="2" customFormat="1" ht="12.75">
      <c r="A348" s="3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c r="AY348" s="29"/>
      <c r="AZ348" s="29"/>
      <c r="BA348" s="29"/>
      <c r="BB348" s="29"/>
      <c r="BC348" s="29"/>
    </row>
    <row r="349" spans="1:55" s="2" customFormat="1" ht="12.75">
      <c r="A349" s="3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c r="AY349" s="29"/>
      <c r="AZ349" s="29"/>
      <c r="BA349" s="29"/>
      <c r="BB349" s="29"/>
      <c r="BC349" s="29"/>
    </row>
    <row r="350" spans="1:55" s="2" customFormat="1" ht="12.75">
      <c r="A350" s="3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c r="AY350" s="29"/>
      <c r="AZ350" s="29"/>
      <c r="BA350" s="29"/>
      <c r="BB350" s="29"/>
      <c r="BC350" s="29"/>
    </row>
    <row r="351" spans="1:55" s="2" customFormat="1" ht="12.75">
      <c r="A351" s="3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c r="AY351" s="29"/>
      <c r="AZ351" s="29"/>
      <c r="BA351" s="29"/>
      <c r="BB351" s="29"/>
      <c r="BC351" s="29"/>
    </row>
    <row r="352" spans="1:55" s="2" customFormat="1" ht="12.75">
      <c r="A352" s="3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c r="AY352" s="29"/>
      <c r="AZ352" s="29"/>
      <c r="BA352" s="29"/>
      <c r="BB352" s="29"/>
      <c r="BC352" s="29"/>
    </row>
    <row r="353" spans="1:55" s="2" customFormat="1" ht="12.75">
      <c r="A353" s="3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c r="AY353" s="29"/>
      <c r="AZ353" s="29"/>
      <c r="BA353" s="29"/>
      <c r="BB353" s="29"/>
      <c r="BC353" s="29"/>
    </row>
    <row r="354" spans="1:55" s="2" customFormat="1" ht="12.75">
      <c r="A354" s="3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c r="AY354" s="29"/>
      <c r="AZ354" s="29"/>
      <c r="BA354" s="29"/>
      <c r="BB354" s="29"/>
      <c r="BC354" s="29"/>
    </row>
    <row r="355" spans="1:55" s="2" customFormat="1" ht="12.75">
      <c r="A355" s="3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c r="AY355" s="29"/>
      <c r="AZ355" s="29"/>
      <c r="BA355" s="29"/>
      <c r="BB355" s="29"/>
      <c r="BC355" s="29"/>
    </row>
    <row r="356" spans="1:55" s="2" customFormat="1" ht="12.75">
      <c r="A356" s="3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c r="AY356" s="29"/>
      <c r="AZ356" s="29"/>
      <c r="BA356" s="29"/>
      <c r="BB356" s="29"/>
      <c r="BC356" s="29"/>
    </row>
    <row r="357" spans="1:55" s="2" customFormat="1" ht="12.75">
      <c r="A357" s="3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c r="AY357" s="29"/>
      <c r="AZ357" s="29"/>
      <c r="BA357" s="29"/>
      <c r="BB357" s="29"/>
      <c r="BC357" s="29"/>
    </row>
    <row r="358" s="2" customFormat="1" ht="12.75">
      <c r="A358" s="39"/>
    </row>
    <row r="359" s="2" customFormat="1" ht="12.75">
      <c r="A359" s="39"/>
    </row>
    <row r="360" s="2" customFormat="1" ht="12.75">
      <c r="A360" s="39"/>
    </row>
    <row r="361" s="2" customFormat="1" ht="12.75">
      <c r="A361" s="39"/>
    </row>
    <row r="362" s="2" customFormat="1" ht="12.75">
      <c r="A362" s="39"/>
    </row>
    <row r="363" s="2" customFormat="1" ht="12.75">
      <c r="A363" s="39"/>
    </row>
    <row r="364" s="2" customFormat="1" ht="12.75">
      <c r="A364" s="39"/>
    </row>
    <row r="365" s="2" customFormat="1" ht="12.75">
      <c r="A365" s="39"/>
    </row>
    <row r="366" s="2" customFormat="1" ht="12.75">
      <c r="A366" s="39"/>
    </row>
    <row r="367" s="2" customFormat="1" ht="12.75">
      <c r="A367" s="39"/>
    </row>
    <row r="368" s="2" customFormat="1" ht="12.75">
      <c r="A368" s="39"/>
    </row>
    <row r="369" s="2" customFormat="1" ht="12.75">
      <c r="A369" s="39"/>
    </row>
    <row r="370" s="2" customFormat="1" ht="12.75">
      <c r="A370" s="39"/>
    </row>
    <row r="371" s="2" customFormat="1" ht="12.75">
      <c r="A371" s="39"/>
    </row>
    <row r="372" s="2" customFormat="1" ht="12.75">
      <c r="A372" s="39"/>
    </row>
    <row r="373" s="2" customFormat="1" ht="12.75">
      <c r="A373" s="39"/>
    </row>
    <row r="374" s="2" customFormat="1" ht="12.75">
      <c r="A374" s="39"/>
    </row>
    <row r="375" s="2" customFormat="1" ht="12.75">
      <c r="A375" s="39"/>
    </row>
    <row r="376" s="2" customFormat="1" ht="12.75">
      <c r="A376" s="39"/>
    </row>
    <row r="377" s="2" customFormat="1" ht="12.75">
      <c r="A377" s="39"/>
    </row>
    <row r="378" s="2" customFormat="1" ht="12.75">
      <c r="A378" s="39"/>
    </row>
    <row r="379" s="2" customFormat="1" ht="12.75">
      <c r="A379" s="39"/>
    </row>
    <row r="380" s="2" customFormat="1" ht="12.75">
      <c r="A380" s="39"/>
    </row>
    <row r="381" s="2" customFormat="1" ht="12.75">
      <c r="A381" s="39"/>
    </row>
    <row r="382" s="2" customFormat="1" ht="12.75">
      <c r="A382" s="39"/>
    </row>
    <row r="383" s="2" customFormat="1" ht="12.75">
      <c r="A383" s="39"/>
    </row>
    <row r="384" s="2" customFormat="1" ht="12.75">
      <c r="A384" s="39"/>
    </row>
    <row r="385" s="2" customFormat="1" ht="12.75">
      <c r="A385" s="39"/>
    </row>
    <row r="386" s="2" customFormat="1" ht="12.75">
      <c r="A386" s="39"/>
    </row>
    <row r="387" s="2" customFormat="1" ht="12.75">
      <c r="A387" s="39"/>
    </row>
    <row r="388" s="2" customFormat="1" ht="12.75">
      <c r="A388" s="39"/>
    </row>
    <row r="389" s="2" customFormat="1" ht="12.75">
      <c r="A389" s="39"/>
    </row>
    <row r="390" s="2" customFormat="1" ht="12.75">
      <c r="A390" s="39"/>
    </row>
    <row r="391" s="2" customFormat="1" ht="12.75">
      <c r="A391" s="39"/>
    </row>
    <row r="392" s="2" customFormat="1" ht="12.75">
      <c r="A392" s="39"/>
    </row>
    <row r="393" s="2" customFormat="1" ht="12.75">
      <c r="A393" s="39"/>
    </row>
    <row r="394" s="2" customFormat="1" ht="12.75">
      <c r="A394" s="39"/>
    </row>
    <row r="395" s="2" customFormat="1" ht="12.75">
      <c r="A395" s="39"/>
    </row>
    <row r="396" s="2" customFormat="1" ht="12.75">
      <c r="A396" s="39"/>
    </row>
    <row r="397" s="2" customFormat="1" ht="12.75">
      <c r="A397" s="39"/>
    </row>
    <row r="398" s="2" customFormat="1" ht="12.75">
      <c r="A398" s="39"/>
    </row>
    <row r="399" s="2" customFormat="1" ht="12.75">
      <c r="A399" s="39"/>
    </row>
    <row r="400" s="2" customFormat="1" ht="12.75">
      <c r="A400" s="39"/>
    </row>
    <row r="401" s="2" customFormat="1" ht="12.75">
      <c r="A401" s="39"/>
    </row>
    <row r="402" s="2" customFormat="1" ht="12.75">
      <c r="A402" s="39"/>
    </row>
    <row r="403" s="2" customFormat="1" ht="12.75">
      <c r="A403" s="39"/>
    </row>
    <row r="404" s="2" customFormat="1" ht="12.75">
      <c r="A404" s="39"/>
    </row>
    <row r="405" s="2" customFormat="1" ht="12.75">
      <c r="A405" s="39"/>
    </row>
    <row r="406" s="2" customFormat="1" ht="12.75">
      <c r="A406" s="39"/>
    </row>
    <row r="407" s="2" customFormat="1" ht="12.75">
      <c r="A407" s="39"/>
    </row>
    <row r="408" s="2" customFormat="1" ht="12.75">
      <c r="A408" s="39"/>
    </row>
    <row r="409" s="2" customFormat="1" ht="12.75">
      <c r="A409" s="39"/>
    </row>
    <row r="410" s="2" customFormat="1" ht="12.75">
      <c r="A410" s="39"/>
    </row>
    <row r="411" s="2" customFormat="1" ht="12.75">
      <c r="A411" s="39"/>
    </row>
    <row r="412" s="2" customFormat="1" ht="12.75">
      <c r="A412" s="39"/>
    </row>
    <row r="413" s="2" customFormat="1" ht="12.75">
      <c r="A413" s="39"/>
    </row>
    <row r="414" s="2" customFormat="1" ht="12.75">
      <c r="A414" s="39"/>
    </row>
    <row r="415" s="2" customFormat="1" ht="12.75">
      <c r="A415" s="39"/>
    </row>
    <row r="416" s="2" customFormat="1" ht="12.75">
      <c r="A416" s="39"/>
    </row>
    <row r="417" s="2" customFormat="1" ht="12.75">
      <c r="A417" s="39"/>
    </row>
    <row r="418" s="2" customFormat="1" ht="12.75">
      <c r="A418" s="39"/>
    </row>
    <row r="419" s="2" customFormat="1" ht="12.75">
      <c r="A419" s="39"/>
    </row>
    <row r="420" s="2" customFormat="1" ht="12.75">
      <c r="A420" s="39"/>
    </row>
    <row r="421" s="2" customFormat="1" ht="12.75">
      <c r="A421" s="39"/>
    </row>
    <row r="422" s="2" customFormat="1" ht="12.75">
      <c r="A422" s="39"/>
    </row>
    <row r="423" s="2" customFormat="1" ht="12.75">
      <c r="A423" s="39"/>
    </row>
    <row r="424" s="2" customFormat="1" ht="12.75">
      <c r="A424" s="39"/>
    </row>
    <row r="425" s="2" customFormat="1" ht="12.75">
      <c r="A425" s="39"/>
    </row>
    <row r="426" s="2" customFormat="1" ht="12.75">
      <c r="A426" s="39"/>
    </row>
    <row r="427" s="2" customFormat="1" ht="12.75">
      <c r="A427" s="39"/>
    </row>
    <row r="428" s="2" customFormat="1" ht="12.75">
      <c r="A428" s="39"/>
    </row>
    <row r="429" s="2" customFormat="1" ht="12.75">
      <c r="A429" s="39"/>
    </row>
    <row r="430" s="2" customFormat="1" ht="12.75">
      <c r="A430" s="39"/>
    </row>
    <row r="431" s="2" customFormat="1" ht="12.75">
      <c r="A431" s="39"/>
    </row>
    <row r="432" s="2" customFormat="1" ht="12.75">
      <c r="A432" s="39"/>
    </row>
    <row r="433" s="2" customFormat="1" ht="12.75">
      <c r="A433" s="39"/>
    </row>
    <row r="434" s="2" customFormat="1" ht="12.75">
      <c r="A434" s="39"/>
    </row>
    <row r="435" s="2" customFormat="1" ht="12.75">
      <c r="A435" s="39"/>
    </row>
    <row r="436" s="2" customFormat="1" ht="12.75">
      <c r="A436" s="39"/>
    </row>
    <row r="437" s="2" customFormat="1" ht="12.75">
      <c r="A437" s="39"/>
    </row>
    <row r="438" s="2" customFormat="1" ht="12.75">
      <c r="A438" s="39"/>
    </row>
    <row r="439" s="2" customFormat="1" ht="12.75">
      <c r="A439" s="39"/>
    </row>
    <row r="440" s="2" customFormat="1" ht="12.75">
      <c r="A440" s="39"/>
    </row>
    <row r="441" s="2" customFormat="1" ht="12.75">
      <c r="A441" s="39"/>
    </row>
    <row r="442" s="2" customFormat="1" ht="12.75">
      <c r="A442" s="39"/>
    </row>
    <row r="443" s="2" customFormat="1" ht="12.75">
      <c r="A443" s="39"/>
    </row>
    <row r="444" s="2" customFormat="1" ht="12.75">
      <c r="A444" s="39"/>
    </row>
    <row r="445" s="2" customFormat="1" ht="12.75">
      <c r="A445" s="39"/>
    </row>
    <row r="446" s="2" customFormat="1" ht="12.75">
      <c r="A446" s="39"/>
    </row>
    <row r="447" s="2" customFormat="1" ht="12.75">
      <c r="A447" s="39"/>
    </row>
    <row r="448" s="2" customFormat="1" ht="12.75">
      <c r="A448" s="39"/>
    </row>
    <row r="449" s="2" customFormat="1" ht="12.75">
      <c r="A449" s="39"/>
    </row>
    <row r="450" s="2" customFormat="1" ht="12.75">
      <c r="A450" s="39"/>
    </row>
    <row r="451" s="2" customFormat="1" ht="12.75">
      <c r="A451" s="39"/>
    </row>
    <row r="452" s="2" customFormat="1" ht="12.75">
      <c r="A452" s="39"/>
    </row>
    <row r="453" s="2" customFormat="1" ht="12.75">
      <c r="A453" s="39"/>
    </row>
    <row r="454" s="2" customFormat="1" ht="12.75">
      <c r="A454" s="39"/>
    </row>
    <row r="455" s="2" customFormat="1" ht="12.75">
      <c r="A455" s="39"/>
    </row>
    <row r="456" s="2" customFormat="1" ht="12.75">
      <c r="A456" s="39"/>
    </row>
    <row r="457" s="2" customFormat="1" ht="12.75">
      <c r="A457" s="39"/>
    </row>
    <row r="458" s="2" customFormat="1" ht="12.75">
      <c r="A458" s="39"/>
    </row>
    <row r="459" s="2" customFormat="1" ht="12.75">
      <c r="A459" s="39"/>
    </row>
    <row r="460" s="2" customFormat="1" ht="12.75">
      <c r="A460" s="39"/>
    </row>
    <row r="461" s="2" customFormat="1" ht="12.75">
      <c r="A461" s="39"/>
    </row>
    <row r="462" s="2" customFormat="1" ht="12.75">
      <c r="A462" s="39"/>
    </row>
    <row r="463" s="2" customFormat="1" ht="12.75">
      <c r="A463" s="39"/>
    </row>
    <row r="464" s="2" customFormat="1" ht="12.75">
      <c r="A464" s="39"/>
    </row>
    <row r="465" s="2" customFormat="1" ht="12.75">
      <c r="A465" s="39"/>
    </row>
    <row r="466" s="2" customFormat="1" ht="12.75">
      <c r="A466" s="39"/>
    </row>
    <row r="467" s="2" customFormat="1" ht="12.75">
      <c r="A467" s="39"/>
    </row>
    <row r="468" s="2" customFormat="1" ht="12.75">
      <c r="A468" s="39"/>
    </row>
    <row r="469" s="2" customFormat="1" ht="12.75">
      <c r="A469" s="39"/>
    </row>
    <row r="470" s="2" customFormat="1" ht="12.75">
      <c r="A470" s="39"/>
    </row>
    <row r="471" s="2" customFormat="1" ht="12.75">
      <c r="A471" s="39"/>
    </row>
    <row r="472" s="2" customFormat="1" ht="12.75">
      <c r="A472" s="39"/>
    </row>
    <row r="473" s="2" customFormat="1" ht="12.75">
      <c r="A473" s="39"/>
    </row>
    <row r="474" s="2" customFormat="1" ht="12.75">
      <c r="A474" s="39"/>
    </row>
    <row r="475" s="2" customFormat="1" ht="12.75">
      <c r="A475" s="39"/>
    </row>
    <row r="476" s="2" customFormat="1" ht="12.75">
      <c r="A476" s="39"/>
    </row>
    <row r="477" s="2" customFormat="1" ht="12.75">
      <c r="A477" s="39"/>
    </row>
    <row r="478" s="2" customFormat="1" ht="12.75">
      <c r="A478" s="39"/>
    </row>
    <row r="479" s="2" customFormat="1" ht="12.75">
      <c r="A479" s="39"/>
    </row>
    <row r="480" s="2" customFormat="1" ht="12.75">
      <c r="A480" s="39"/>
    </row>
    <row r="481" s="2" customFormat="1" ht="12.75">
      <c r="A481" s="39"/>
    </row>
    <row r="482" s="2" customFormat="1" ht="12.75">
      <c r="A482" s="39"/>
    </row>
    <row r="483" s="2" customFormat="1" ht="12.75">
      <c r="A483" s="39"/>
    </row>
    <row r="484" s="2" customFormat="1" ht="12.75">
      <c r="A484" s="39"/>
    </row>
    <row r="485" s="2" customFormat="1" ht="12.75">
      <c r="A485" s="39"/>
    </row>
    <row r="486" s="2" customFormat="1" ht="12.75">
      <c r="A486" s="39"/>
    </row>
    <row r="487" s="2" customFormat="1" ht="12.75">
      <c r="A487" s="39"/>
    </row>
    <row r="488" s="2" customFormat="1" ht="12.75">
      <c r="A488" s="39"/>
    </row>
    <row r="489" s="2" customFormat="1" ht="12.75">
      <c r="A489" s="39"/>
    </row>
    <row r="490" s="2" customFormat="1" ht="12.75">
      <c r="A490" s="39"/>
    </row>
    <row r="491" s="2" customFormat="1" ht="12.75">
      <c r="A491" s="39"/>
    </row>
    <row r="492" s="2" customFormat="1" ht="12.75">
      <c r="A492" s="39"/>
    </row>
    <row r="493" s="2" customFormat="1" ht="12.75">
      <c r="A493" s="39"/>
    </row>
    <row r="494" s="2" customFormat="1" ht="12.75">
      <c r="A494" s="39"/>
    </row>
    <row r="495" s="2" customFormat="1" ht="12.75">
      <c r="A495" s="39"/>
    </row>
    <row r="496" s="2" customFormat="1" ht="12.75">
      <c r="A496" s="39"/>
    </row>
    <row r="497" s="2" customFormat="1" ht="12.75">
      <c r="A497" s="39"/>
    </row>
    <row r="498" s="2" customFormat="1" ht="12.75">
      <c r="A498" s="39"/>
    </row>
    <row r="499" s="2" customFormat="1" ht="12.75">
      <c r="A499" s="39"/>
    </row>
    <row r="500" s="2" customFormat="1" ht="12.75">
      <c r="A500" s="39"/>
    </row>
    <row r="501" s="2" customFormat="1" ht="12.75">
      <c r="A501" s="39"/>
    </row>
    <row r="502" s="2" customFormat="1" ht="12.75">
      <c r="A502" s="39"/>
    </row>
    <row r="503" s="2" customFormat="1" ht="12.75">
      <c r="A503" s="39"/>
    </row>
    <row r="504" s="2" customFormat="1" ht="12.75">
      <c r="A504" s="39"/>
    </row>
    <row r="505" s="2" customFormat="1" ht="12.75">
      <c r="A505" s="39"/>
    </row>
    <row r="506" s="2" customFormat="1" ht="12.75">
      <c r="A506" s="39"/>
    </row>
    <row r="507" s="2" customFormat="1" ht="12.75">
      <c r="A507" s="39"/>
    </row>
    <row r="508" s="2" customFormat="1" ht="12.75">
      <c r="A508" s="39"/>
    </row>
    <row r="509" s="2" customFormat="1" ht="12.75">
      <c r="A509" s="39"/>
    </row>
    <row r="510" s="2" customFormat="1" ht="12.75">
      <c r="A510" s="39"/>
    </row>
    <row r="511" s="2" customFormat="1" ht="12.75">
      <c r="A511" s="39"/>
    </row>
    <row r="512" s="2" customFormat="1" ht="12.75">
      <c r="A512" s="39"/>
    </row>
    <row r="513" s="2" customFormat="1" ht="12.75">
      <c r="A513" s="39"/>
    </row>
    <row r="514" s="2" customFormat="1" ht="12.75">
      <c r="A514" s="39"/>
    </row>
    <row r="515" s="2" customFormat="1" ht="12.75">
      <c r="A515" s="39"/>
    </row>
    <row r="516" s="2" customFormat="1" ht="12.75">
      <c r="A516" s="39"/>
    </row>
    <row r="517" s="2" customFormat="1" ht="12.75">
      <c r="A517" s="39"/>
    </row>
    <row r="518" s="2" customFormat="1" ht="12.75">
      <c r="A518" s="39"/>
    </row>
    <row r="519" s="2" customFormat="1" ht="12.75">
      <c r="A519" s="39"/>
    </row>
    <row r="520" s="2" customFormat="1" ht="12.75">
      <c r="A520" s="39"/>
    </row>
    <row r="521" s="2" customFormat="1" ht="12.75">
      <c r="A521" s="39"/>
    </row>
    <row r="522" s="2" customFormat="1" ht="12.75">
      <c r="A522" s="39"/>
    </row>
    <row r="523" s="2" customFormat="1" ht="12.75">
      <c r="A523" s="39"/>
    </row>
    <row r="524" s="2" customFormat="1" ht="12.75">
      <c r="A524" s="39"/>
    </row>
    <row r="525" s="2" customFormat="1" ht="12.75">
      <c r="A525" s="39"/>
    </row>
    <row r="526" s="2" customFormat="1" ht="12.75">
      <c r="A526" s="39"/>
    </row>
    <row r="527" s="2" customFormat="1" ht="12.75">
      <c r="A527" s="39"/>
    </row>
    <row r="528" s="2" customFormat="1" ht="12.75">
      <c r="A528" s="39"/>
    </row>
    <row r="529" s="2" customFormat="1" ht="12.75">
      <c r="A529" s="39"/>
    </row>
    <row r="530" s="2" customFormat="1" ht="12.75">
      <c r="A530" s="39"/>
    </row>
    <row r="531" s="2" customFormat="1" ht="12.75">
      <c r="A531" s="39"/>
    </row>
    <row r="532" s="2" customFormat="1" ht="12.75">
      <c r="A532" s="39"/>
    </row>
    <row r="533" s="2" customFormat="1" ht="12.75">
      <c r="A533" s="39"/>
    </row>
    <row r="534" s="2" customFormat="1" ht="12.75">
      <c r="A534" s="39"/>
    </row>
    <row r="535" s="2" customFormat="1" ht="12.75">
      <c r="A535" s="39"/>
    </row>
    <row r="536" s="2" customFormat="1" ht="12.75">
      <c r="A536" s="39"/>
    </row>
    <row r="537" s="2" customFormat="1" ht="12.75">
      <c r="A537" s="39"/>
    </row>
    <row r="538" s="2" customFormat="1" ht="12.75">
      <c r="A538" s="39"/>
    </row>
    <row r="539" s="2" customFormat="1" ht="12.75">
      <c r="A539" s="39"/>
    </row>
    <row r="540" s="2" customFormat="1" ht="12.75">
      <c r="A540" s="39"/>
    </row>
    <row r="541" s="2" customFormat="1" ht="12.75">
      <c r="A541" s="39"/>
    </row>
    <row r="542" s="2" customFormat="1" ht="12.75">
      <c r="A542" s="39"/>
    </row>
    <row r="543" s="2" customFormat="1" ht="12.75">
      <c r="A543" s="39"/>
    </row>
    <row r="544" s="2" customFormat="1" ht="12.75">
      <c r="A544" s="39"/>
    </row>
    <row r="545" s="2" customFormat="1" ht="12.75">
      <c r="A545" s="39"/>
    </row>
    <row r="546" s="2" customFormat="1" ht="12.75">
      <c r="A546" s="39"/>
    </row>
    <row r="547" s="2" customFormat="1" ht="12.75">
      <c r="A547" s="39"/>
    </row>
    <row r="548" s="2" customFormat="1" ht="12.75">
      <c r="A548" s="39"/>
    </row>
    <row r="549" s="2" customFormat="1" ht="12.75">
      <c r="A549" s="39"/>
    </row>
    <row r="550" s="2" customFormat="1" ht="12.75">
      <c r="A550" s="39"/>
    </row>
    <row r="551" s="2" customFormat="1" ht="12.75">
      <c r="A551" s="39"/>
    </row>
    <row r="552" s="2" customFormat="1" ht="12.75">
      <c r="A552" s="39"/>
    </row>
    <row r="553" s="2" customFormat="1" ht="12.75">
      <c r="A553" s="39"/>
    </row>
  </sheetData>
  <printOptions/>
  <pageMargins left="0.5905511811023623" right="0.3937007874015748" top="1.1655511811023622" bottom="0.3937007874015748" header="0.5118110236220472" footer="0.5118110236220472"/>
  <pageSetup orientation="portrait" paperSize="9" scale="97" r:id="rId2"/>
  <rowBreaks count="3" manualBreakCount="3">
    <brk id="59" max="5" man="1"/>
    <brk id="109" max="5" man="1"/>
    <brk id="166"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Malaysia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Kementerian Pendidikan</dc:creator>
  <cp:keywords/>
  <dc:description/>
  <cp:lastModifiedBy>Cheong Kok Yik</cp:lastModifiedBy>
  <cp:lastPrinted>2005-02-28T09:47:31Z</cp:lastPrinted>
  <dcterms:created xsi:type="dcterms:W3CDTF">2004-05-17T03:42:51Z</dcterms:created>
  <dcterms:modified xsi:type="dcterms:W3CDTF">2005-02-28T09:49:51Z</dcterms:modified>
  <cp:category/>
  <cp:version/>
  <cp:contentType/>
  <cp:contentStatus/>
</cp:coreProperties>
</file>